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updateLinks="never"/>
  <mc:AlternateContent xmlns:mc="http://schemas.openxmlformats.org/markup-compatibility/2006">
    <mc:Choice Requires="x15">
      <x15ac:absPath xmlns:x15ac="http://schemas.microsoft.com/office/spreadsheetml/2010/11/ac" url="C:\Users\Fraser\OneDrive - Royal Highland Agricultural Society of Scotland\Training\2019 07 10 Excel Sheets\"/>
    </mc:Choice>
  </mc:AlternateContent>
  <xr:revisionPtr revIDLastSave="2" documentId="13_ncr:1_{2D9DB9C2-CC6D-4D3D-9B56-3653CE1CD4DC}" xr6:coauthVersionLast="44" xr6:coauthVersionMax="44" xr10:uidLastSave="{E1D2A1AC-00DB-450B-8341-914ABFB77C7D}"/>
  <bookViews>
    <workbookView xWindow="28680" yWindow="-120" windowWidth="29040" windowHeight="15840" tabRatio="798" xr2:uid="{00000000-000D-0000-FFFF-FFFF00000000}"/>
  </bookViews>
  <sheets>
    <sheet name="Introduction" sheetId="10" r:id="rId1"/>
    <sheet name="Glossary" sheetId="12" r:id="rId2"/>
    <sheet name="Group data activity" sheetId="16" r:id="rId3"/>
    <sheet name="Bar chart activity" sheetId="5" r:id="rId4"/>
    <sheet name="Trends Nat 5" sheetId="6" r:id="rId5"/>
    <sheet name="Statistics - NAT5" sheetId="7" r:id="rId6"/>
    <sheet name="Raw data key" sheetId="2" r:id="rId7"/>
    <sheet name="Raw data" sheetId="3" r:id="rId8"/>
  </sheets>
  <externalReferences>
    <externalReference r:id="rId9"/>
  </externalReferences>
  <definedNames>
    <definedName name="_xlnm._FilterDatabase" localSheetId="7" hidden="1">'Raw data'!$B$3:$B$219</definedName>
    <definedName name="Z_E645EA4A_CEF3_48FA_99F2_4E1FB83B4764_.wvu.FilterData" localSheetId="7" hidden="1">'Raw data'!$B$3:$B$219</definedName>
  </definedNames>
  <calcPr calcId="191029" concurrentCalc="0"/>
  <customWorkbookViews>
    <customWorkbookView name="p2" guid="{E645EA4A-CEF3-48FA-99F2-4E1FB83B4764}" maximized="1" xWindow="-8" yWindow="-8" windowWidth="1696" windowHeight="1026" tabRatio="798" activeSheetId="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16" l="1"/>
  <c r="J13" i="16"/>
  <c r="E37" i="16"/>
  <c r="E12" i="16"/>
  <c r="J12" i="16"/>
  <c r="E36" i="16"/>
  <c r="E11" i="16"/>
  <c r="J11" i="16"/>
  <c r="E35" i="16"/>
  <c r="E10" i="16"/>
  <c r="J10" i="16"/>
  <c r="E34" i="16"/>
  <c r="D64" i="7"/>
  <c r="D65" i="7"/>
  <c r="D66" i="7"/>
  <c r="D67" i="7"/>
  <c r="D68" i="7"/>
  <c r="D69" i="7"/>
  <c r="D70" i="7"/>
  <c r="D71" i="7"/>
  <c r="D72" i="7"/>
  <c r="D73" i="7"/>
  <c r="D74" i="7"/>
  <c r="D75" i="7"/>
  <c r="D76" i="7"/>
  <c r="D77" i="7"/>
  <c r="D78" i="7"/>
  <c r="D79" i="7"/>
  <c r="D80" i="7"/>
  <c r="D81" i="7"/>
  <c r="K20" i="7"/>
  <c r="K19" i="7"/>
  <c r="D45" i="7"/>
  <c r="D46" i="7"/>
  <c r="D47" i="7"/>
  <c r="D48" i="7"/>
  <c r="D49" i="7"/>
  <c r="D50" i="7"/>
  <c r="D51" i="7"/>
  <c r="D52" i="7"/>
  <c r="D53" i="7"/>
  <c r="D54" i="7"/>
  <c r="D55" i="7"/>
  <c r="D56" i="7"/>
  <c r="D57" i="7"/>
  <c r="D58" i="7"/>
  <c r="D59" i="7"/>
  <c r="D60" i="7"/>
  <c r="D61" i="7"/>
  <c r="D62" i="7"/>
  <c r="J20" i="7"/>
  <c r="J19" i="7"/>
  <c r="D26" i="7"/>
  <c r="D27" i="7"/>
  <c r="D28" i="7"/>
  <c r="D29" i="7"/>
  <c r="D30" i="7"/>
  <c r="D31" i="7"/>
  <c r="D32" i="7"/>
  <c r="D33" i="7"/>
  <c r="D34" i="7"/>
  <c r="D35" i="7"/>
  <c r="D36" i="7"/>
  <c r="D37" i="7"/>
  <c r="D38" i="7"/>
  <c r="D39" i="7"/>
  <c r="D40" i="7"/>
  <c r="D41" i="7"/>
  <c r="D42" i="7"/>
  <c r="D43" i="7"/>
  <c r="K14" i="7"/>
  <c r="K13" i="7"/>
  <c r="D7" i="7"/>
  <c r="D8" i="7"/>
  <c r="D9" i="7"/>
  <c r="D10" i="7"/>
  <c r="D11" i="7"/>
  <c r="D12" i="7"/>
  <c r="D13" i="7"/>
  <c r="D14" i="7"/>
  <c r="D15" i="7"/>
  <c r="D16" i="7"/>
  <c r="D17" i="7"/>
  <c r="D18" i="7"/>
  <c r="D19" i="7"/>
  <c r="D20" i="7"/>
  <c r="D21" i="7"/>
  <c r="D22" i="7"/>
  <c r="D23" i="7"/>
  <c r="D24" i="7"/>
  <c r="J14" i="7"/>
  <c r="J13" i="7"/>
  <c r="J8" i="7"/>
  <c r="J7" i="7"/>
  <c r="J9" i="7"/>
  <c r="G68" i="7"/>
  <c r="G76" i="7"/>
  <c r="G77" i="7"/>
  <c r="G66" i="7"/>
  <c r="G74" i="7"/>
  <c r="G73" i="7"/>
  <c r="G72" i="7"/>
  <c r="G71" i="7"/>
  <c r="G70" i="7"/>
  <c r="G69" i="7"/>
  <c r="G67" i="7"/>
  <c r="G65" i="7"/>
  <c r="G75" i="7"/>
  <c r="G49" i="7"/>
  <c r="G57" i="7"/>
  <c r="G58" i="7"/>
  <c r="G52" i="7"/>
  <c r="G51" i="7"/>
  <c r="G50" i="7"/>
  <c r="G47" i="7"/>
  <c r="G48" i="7"/>
  <c r="G46" i="7"/>
  <c r="G55" i="7"/>
  <c r="G54" i="7"/>
  <c r="G53" i="7"/>
  <c r="G56" i="7"/>
  <c r="G30" i="7"/>
  <c r="G38" i="7"/>
  <c r="G39" i="7"/>
  <c r="G33" i="7"/>
  <c r="G32" i="7"/>
  <c r="G31" i="7"/>
  <c r="G11" i="7"/>
  <c r="G19" i="7"/>
  <c r="G9" i="7"/>
  <c r="G28" i="7"/>
  <c r="G29" i="7"/>
  <c r="G36" i="7"/>
  <c r="G35" i="7"/>
  <c r="G34" i="7"/>
  <c r="G37" i="7"/>
  <c r="G20" i="7"/>
  <c r="G14" i="7"/>
  <c r="G13" i="7"/>
  <c r="G12" i="7"/>
  <c r="G10" i="7"/>
  <c r="G17" i="7"/>
  <c r="G16" i="7"/>
  <c r="G15" i="7"/>
  <c r="G18" i="7"/>
  <c r="G27" i="7"/>
  <c r="G8" i="7"/>
  <c r="J28" i="7"/>
  <c r="J36" i="7"/>
  <c r="J37" i="7"/>
  <c r="J25" i="7"/>
  <c r="J26" i="7"/>
  <c r="C24" i="7"/>
  <c r="J35" i="7"/>
  <c r="J34" i="7"/>
  <c r="J33" i="7"/>
  <c r="J32" i="7"/>
  <c r="J31" i="7"/>
  <c r="J30" i="7"/>
  <c r="J29" i="7"/>
  <c r="J27" i="7"/>
  <c r="C81" i="7"/>
  <c r="C80" i="7"/>
  <c r="C79" i="7"/>
  <c r="C78" i="7"/>
  <c r="C77" i="7"/>
  <c r="C76" i="7"/>
  <c r="C75" i="7"/>
  <c r="C74" i="7"/>
  <c r="C73" i="7"/>
  <c r="C72" i="7"/>
  <c r="C71" i="7"/>
  <c r="C70" i="7"/>
  <c r="C69" i="7"/>
  <c r="C68" i="7"/>
  <c r="C67" i="7"/>
  <c r="C66" i="7"/>
  <c r="C65" i="7"/>
  <c r="C64" i="7"/>
  <c r="C62" i="7"/>
  <c r="C61" i="7"/>
  <c r="C60" i="7"/>
  <c r="C59" i="7"/>
  <c r="C58" i="7"/>
  <c r="C57" i="7"/>
  <c r="C56" i="7"/>
  <c r="C55" i="7"/>
  <c r="C54" i="7"/>
  <c r="C53" i="7"/>
  <c r="C52" i="7"/>
  <c r="C51" i="7"/>
  <c r="C50" i="7"/>
  <c r="C49" i="7"/>
  <c r="C48" i="7"/>
  <c r="C47" i="7"/>
  <c r="C46" i="7"/>
  <c r="C45" i="7"/>
  <c r="C43" i="7"/>
  <c r="C42" i="7"/>
  <c r="C41" i="7"/>
  <c r="C40" i="7"/>
  <c r="C39" i="7"/>
  <c r="C38" i="7"/>
  <c r="C37" i="7"/>
  <c r="C36" i="7"/>
  <c r="C35" i="7"/>
  <c r="C34" i="7"/>
  <c r="C33" i="7"/>
  <c r="C32" i="7"/>
  <c r="C31" i="7"/>
  <c r="C30" i="7"/>
  <c r="C29" i="7"/>
  <c r="C28" i="7"/>
  <c r="C26" i="7"/>
  <c r="C27" i="7"/>
  <c r="C23" i="7"/>
  <c r="C22" i="7"/>
  <c r="C21" i="7"/>
  <c r="C20" i="7"/>
  <c r="C19" i="7"/>
  <c r="C18" i="7"/>
  <c r="C17" i="7"/>
  <c r="C16" i="7"/>
  <c r="C15" i="7"/>
  <c r="C14" i="7"/>
  <c r="C13" i="7"/>
  <c r="C12" i="7"/>
  <c r="C11" i="7"/>
  <c r="C10" i="7"/>
  <c r="C9" i="7"/>
  <c r="C8" i="7"/>
  <c r="C7" i="7"/>
  <c r="D29" i="6"/>
  <c r="D34" i="6"/>
  <c r="D35" i="6"/>
  <c r="D36" i="6"/>
  <c r="D37" i="6"/>
  <c r="D38" i="6"/>
  <c r="D39" i="6"/>
  <c r="C39" i="6"/>
  <c r="C38" i="6"/>
  <c r="C37" i="6"/>
  <c r="C36" i="6"/>
  <c r="C35" i="6"/>
  <c r="C34" i="6"/>
  <c r="B39" i="6"/>
  <c r="B38" i="6"/>
  <c r="B37" i="6"/>
  <c r="B36" i="6"/>
  <c r="B35" i="6"/>
  <c r="B34" i="6"/>
  <c r="D27" i="6"/>
  <c r="D28" i="6"/>
  <c r="D30" i="6"/>
  <c r="D31" i="6"/>
  <c r="D32" i="6"/>
  <c r="C32" i="6"/>
  <c r="C31" i="6"/>
  <c r="C30" i="6"/>
  <c r="C29" i="6"/>
  <c r="C28" i="6"/>
  <c r="C27" i="6"/>
  <c r="B32" i="6"/>
  <c r="B31" i="6"/>
  <c r="B30" i="6"/>
  <c r="B29" i="6"/>
  <c r="B28" i="6"/>
  <c r="B27" i="6"/>
  <c r="D17" i="6"/>
  <c r="D18" i="6"/>
  <c r="D19" i="6"/>
  <c r="D20" i="6"/>
  <c r="D21" i="6"/>
  <c r="D22" i="6"/>
  <c r="C22" i="6"/>
  <c r="C21" i="6"/>
  <c r="C20" i="6"/>
  <c r="C19" i="6"/>
  <c r="C18" i="6"/>
  <c r="C17" i="6"/>
  <c r="B22" i="6"/>
  <c r="B21" i="6"/>
  <c r="B20" i="6"/>
  <c r="B19" i="6"/>
  <c r="B18" i="6"/>
  <c r="B17" i="6"/>
  <c r="D10" i="6"/>
  <c r="D11" i="6"/>
  <c r="D12" i="6"/>
  <c r="D13" i="6"/>
  <c r="D14" i="6"/>
  <c r="D15" i="6"/>
  <c r="C15" i="6"/>
  <c r="C14" i="6"/>
  <c r="C13" i="6"/>
  <c r="C12" i="6"/>
  <c r="C11" i="6"/>
  <c r="C10" i="6"/>
  <c r="B15" i="6"/>
  <c r="B14" i="6"/>
  <c r="B13" i="6"/>
  <c r="B12" i="6"/>
  <c r="B11" i="6"/>
  <c r="B10" i="6"/>
  <c r="K21" i="7"/>
  <c r="J21" i="7"/>
  <c r="K15" i="7"/>
  <c r="J15" i="7"/>
  <c r="F35" i="5"/>
  <c r="F59" i="5"/>
  <c r="G35" i="5"/>
  <c r="G59" i="5"/>
  <c r="F36" i="5"/>
  <c r="F60" i="5"/>
  <c r="G36" i="5"/>
  <c r="G60" i="5"/>
  <c r="F38" i="5"/>
  <c r="F62" i="5"/>
  <c r="G38" i="5"/>
  <c r="G62" i="5"/>
  <c r="F39" i="5"/>
  <c r="F63" i="5"/>
  <c r="G39" i="5"/>
  <c r="G63" i="5"/>
  <c r="E36" i="5"/>
  <c r="E60" i="5"/>
  <c r="E38" i="5"/>
  <c r="E62" i="5"/>
  <c r="E39" i="5"/>
  <c r="E63" i="5"/>
  <c r="E35" i="5"/>
  <c r="E59" i="5"/>
  <c r="G14" i="5"/>
  <c r="G13" i="5"/>
  <c r="G11" i="5"/>
  <c r="G10" i="5"/>
  <c r="F14" i="5"/>
  <c r="F13" i="5"/>
  <c r="F11" i="5"/>
  <c r="F10" i="5"/>
  <c r="E14" i="5"/>
  <c r="E13" i="5"/>
  <c r="E11" i="5"/>
  <c r="E10" i="5"/>
</calcChain>
</file>

<file path=xl/sharedStrings.xml><?xml version="1.0" encoding="utf-8"?>
<sst xmlns="http://schemas.openxmlformats.org/spreadsheetml/2006/main" count="958" uniqueCount="126">
  <si>
    <t>Diet</t>
  </si>
  <si>
    <t>Group</t>
  </si>
  <si>
    <t>Control</t>
  </si>
  <si>
    <t>Average Feed Intake (kg)</t>
  </si>
  <si>
    <t>Breed</t>
  </si>
  <si>
    <t>Daily methane yields per steer</t>
  </si>
  <si>
    <t>Charolais X</t>
  </si>
  <si>
    <t>Luing</t>
  </si>
  <si>
    <t>Forage</t>
  </si>
  <si>
    <t>Concentrate</t>
  </si>
  <si>
    <t>Nitrate</t>
  </si>
  <si>
    <t>Rapeseed Cake</t>
  </si>
  <si>
    <t>Forage_Luing</t>
  </si>
  <si>
    <t>Conc_Luing</t>
  </si>
  <si>
    <t>Forage_ChX</t>
  </si>
  <si>
    <t>Conc_ChX</t>
  </si>
  <si>
    <t>Average Methane Yield (g CH4 / kg feed intake)</t>
  </si>
  <si>
    <t>Rapeseed</t>
  </si>
  <si>
    <t>Daily feed intakes per steer</t>
  </si>
  <si>
    <t>Daily growth rates per steer</t>
  </si>
  <si>
    <t>Average Growth Rate (kg)</t>
  </si>
  <si>
    <t>Forage diet</t>
  </si>
  <si>
    <t>Concentrate diet</t>
  </si>
  <si>
    <t xml:space="preserve">Methane production </t>
  </si>
  <si>
    <t>Feed intake</t>
  </si>
  <si>
    <t>Week</t>
  </si>
  <si>
    <t>ChannelNo</t>
  </si>
  <si>
    <t>ChamberTestDate</t>
  </si>
  <si>
    <t>CH4_g</t>
  </si>
  <si>
    <t>DMI</t>
  </si>
  <si>
    <t>Quartile 1 (Q1)</t>
  </si>
  <si>
    <t>Mean</t>
  </si>
  <si>
    <t>Quartile 3 (Q3)</t>
  </si>
  <si>
    <t>Standard Error</t>
  </si>
  <si>
    <t>Semi-Interquartile Range (Q3-Q1)/2</t>
  </si>
  <si>
    <t>Median</t>
  </si>
  <si>
    <t>Standard Deviation</t>
  </si>
  <si>
    <t>Sample Variance</t>
  </si>
  <si>
    <t>Kurtosis</t>
  </si>
  <si>
    <t>Skewness</t>
  </si>
  <si>
    <t>Range</t>
  </si>
  <si>
    <t>Minimum</t>
  </si>
  <si>
    <t>Maximum</t>
  </si>
  <si>
    <t>Sum</t>
  </si>
  <si>
    <t>Standard Energy Control</t>
  </si>
  <si>
    <t>Standard Energy Improved</t>
  </si>
  <si>
    <t>Count</t>
  </si>
  <si>
    <t>Confidence Level (95.0%)</t>
  </si>
  <si>
    <t>Descriptive Statistics</t>
  </si>
  <si>
    <t>Confidence Level  (95.0%)</t>
  </si>
  <si>
    <t>CH4_YIELD</t>
  </si>
  <si>
    <t>Steer Eartag</t>
  </si>
  <si>
    <t>Descriptive Statistics All Steers</t>
  </si>
  <si>
    <t>Methane Yield  (g CH4 / kg DMI)</t>
  </si>
  <si>
    <t>Forage Charolais X</t>
  </si>
  <si>
    <t>Forage Luing</t>
  </si>
  <si>
    <t>Concentrate Charolais X</t>
  </si>
  <si>
    <t>Concentrate Luing</t>
  </si>
  <si>
    <t>All Steers</t>
  </si>
  <si>
    <t>Column_Header</t>
  </si>
  <si>
    <t>Description</t>
  </si>
  <si>
    <t>Field_Type</t>
  </si>
  <si>
    <t>Units</t>
  </si>
  <si>
    <t>Comment</t>
  </si>
  <si>
    <t>integer</t>
  </si>
  <si>
    <t>BCMS</t>
  </si>
  <si>
    <t>These six digit numbers are the unique identifier within the herd</t>
  </si>
  <si>
    <t>This is an identifiying number which is unique to a calf born in a particular herd</t>
  </si>
  <si>
    <t>Week of the experiment</t>
  </si>
  <si>
    <t>This experiment ran for 12 weeks</t>
  </si>
  <si>
    <t>The number of the respiration chamber that the steer was measured in.</t>
  </si>
  <si>
    <t>There are six respiration chambers at Easter Howgate</t>
  </si>
  <si>
    <t>This is the date that the methane production measuremnet was recorded</t>
  </si>
  <si>
    <t>date</t>
  </si>
  <si>
    <t>dd/mm/yyyy</t>
  </si>
  <si>
    <t>Additive</t>
  </si>
  <si>
    <t>Liveweight</t>
  </si>
  <si>
    <t>The breed of the steer</t>
  </si>
  <si>
    <t>character</t>
  </si>
  <si>
    <t>There were two breed types in the experiment</t>
  </si>
  <si>
    <t>The composition of the feed given to the steers</t>
  </si>
  <si>
    <t xml:space="preserve">There were two diets in this experiment. </t>
  </si>
  <si>
    <t>Two additives were used in this experiment. There was also a control group which did not receive any additives.</t>
  </si>
  <si>
    <t>kg</t>
  </si>
  <si>
    <t>Values</t>
  </si>
  <si>
    <t>1 to 12</t>
  </si>
  <si>
    <t>1 to 6</t>
  </si>
  <si>
    <t>Charolais X or Luing</t>
  </si>
  <si>
    <t>Forage or Concentrate</t>
  </si>
  <si>
    <t>Rapeseed, Nitrate or Control</t>
  </si>
  <si>
    <t>intiger</t>
  </si>
  <si>
    <t>The feed additive included in the diet</t>
  </si>
  <si>
    <t>The mass of the steer</t>
  </si>
  <si>
    <t>Measured on a calibrated weigh platform</t>
  </si>
  <si>
    <t>Dry Matter Intake - the mass of feed the steer consumed minus the water contained in the feed.</t>
  </si>
  <si>
    <t>The mass of methane produced by the steer on that day</t>
  </si>
  <si>
    <t>initger</t>
  </si>
  <si>
    <t>g</t>
  </si>
  <si>
    <t>The methane yield of the steer</t>
  </si>
  <si>
    <t>g / kg DMI</t>
  </si>
  <si>
    <t>This is the methane produced per kg of dry matter consumed by the steer</t>
  </si>
  <si>
    <t>8_wk_LWG</t>
  </si>
  <si>
    <t>kg / day</t>
  </si>
  <si>
    <t>The live weight gain (growth rate) of the steer.</t>
  </si>
  <si>
    <t>Live weight gain (LWG) is determined over an eight week period. The steer is weighed once per week before it is fed and the growth rate is determined by the linear regression through the weekly weights</t>
  </si>
  <si>
    <t>Daily methane production per steer CH4 / day</t>
  </si>
  <si>
    <t>Daily feed intakes per steer (kg)</t>
  </si>
  <si>
    <t>Daily methane yield per steer CH4 / kg DMI</t>
  </si>
  <si>
    <t>Steer</t>
  </si>
  <si>
    <t>LUING CATTLE</t>
  </si>
  <si>
    <t>CHAROLAIS CATTLE</t>
  </si>
  <si>
    <t>Rapeseed cake</t>
  </si>
  <si>
    <t>Feed conversion ratio</t>
  </si>
  <si>
    <t>Calcium nitrate</t>
  </si>
  <si>
    <t>Rumen</t>
  </si>
  <si>
    <t>The first stomach of a ruminant, which receives food or cud from the oesophagus, partly digests it with the aid of bacteria, and passes it to the reticulum.</t>
  </si>
  <si>
    <t>Supported by Mains of Loirston Charitable Trust</t>
  </si>
  <si>
    <t>A steer is a male animal that has been neutered.</t>
  </si>
  <si>
    <t>Forage crop is used to define crops, annual or biennial, which are grown to be utilised by grazing or harvesting as a whole crop</t>
  </si>
  <si>
    <t>Concentrates are feeds that contain a high density of nutrients and are usually low in crude fibre content.</t>
  </si>
  <si>
    <t>Feed conversion rate is a ratio or rate measuring of the efficiency with which the bodies of livestock convert animal feed into the desired output.</t>
  </si>
  <si>
    <t>Rapeseed cake is a high-energy high-protein feed consisting of heavy-pressed rapeseed</t>
  </si>
  <si>
    <t>Calcium nitrate is inorganic nitrate salt of calcium</t>
  </si>
  <si>
    <t>Average methane production per day (g CH4 / day)</t>
  </si>
  <si>
    <t>Average methane yield (g CH4 / kg DMI)</t>
  </si>
  <si>
    <r>
      <t>Methane Yield (g CH</t>
    </r>
    <r>
      <rPr>
        <sz val="8"/>
        <color theme="1"/>
        <rFont val="Arial"/>
        <family val="2"/>
      </rPr>
      <t xml:space="preserve">4 </t>
    </r>
    <r>
      <rPr>
        <sz val="12"/>
        <color theme="1"/>
        <rFont val="Arial"/>
        <family val="2"/>
      </rPr>
      <t>/ kg DMI</t>
    </r>
    <r>
      <rPr>
        <sz val="11"/>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</si>
</sst>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4" x14ac:knownFonts="1">
    <font>
      <sz val="11"/>
      <color theme="1"/>
      <name val="Arial"/>
      <family val="2"/>
    </font>
    <font>
      <sz val="11"/>
      <color theme="1"/>
      <name val="Calibri"/>
      <family val="2"/>
      <scheme val="minor"/>
    </font>
    <font>
      <sz val="12"/>
      <color theme="1"/>
      <name val="Calibri"/>
      <family val="2"/>
      <scheme val="minor"/>
    </font>
    <font>
      <b/>
      <sz val="11"/>
      <color theme="1"/>
      <name val="Calibri"/>
      <family val="2"/>
      <scheme val="minor"/>
    </font>
    <font>
      <sz val="11"/>
      <color theme="1"/>
      <name val="Calibri"/>
      <family val="2"/>
      <scheme val="minor"/>
    </font>
    <font>
      <b/>
      <sz val="14"/>
      <color theme="1"/>
      <name val="Calibri"/>
      <family val="2"/>
      <scheme val="minor"/>
    </font>
    <font>
      <b/>
      <sz val="12"/>
      <color theme="1"/>
      <name val="Calibri"/>
      <family val="2"/>
      <scheme val="minor"/>
    </font>
    <font>
      <sz val="14"/>
      <color theme="1"/>
      <name val="Calibri"/>
      <family val="2"/>
      <scheme val="minor"/>
    </font>
    <font>
      <sz val="8"/>
      <color theme="1"/>
      <name val="Arial"/>
      <family val="2"/>
    </font>
    <font>
      <sz val="12"/>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22"/>
      <color theme="1"/>
      <name val="Arial"/>
      <family val="2"/>
    </font>
    <font>
      <b/>
      <sz val="11"/>
      <color theme="0"/>
      <name val="Calibri"/>
      <family val="2"/>
      <scheme val="minor"/>
    </font>
    <font>
      <b/>
      <sz val="11"/>
      <name val="Calibri"/>
      <family val="2"/>
      <scheme val="minor"/>
    </font>
    <font>
      <sz val="11"/>
      <name val="Calibri"/>
      <family val="2"/>
      <scheme val="minor"/>
    </font>
    <font>
      <b/>
      <sz val="14"/>
      <color theme="0"/>
      <name val="Calibri"/>
      <family val="2"/>
      <scheme val="minor"/>
    </font>
    <font>
      <b/>
      <sz val="12"/>
      <color theme="0"/>
      <name val="Calibri"/>
      <family val="2"/>
      <scheme val="minor"/>
    </font>
    <font>
      <b/>
      <sz val="12"/>
      <name val="Arial"/>
      <family val="2"/>
    </font>
    <font>
      <sz val="12"/>
      <name val="Arial"/>
      <family val="2"/>
    </font>
    <font>
      <sz val="11"/>
      <name val="Arial"/>
      <family val="2"/>
    </font>
    <font>
      <b/>
      <sz val="12"/>
      <color theme="0"/>
      <name val="Arial"/>
      <family val="2"/>
    </font>
  </fonts>
  <fills count="9">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5"/>
      </patternFill>
    </fill>
    <fill>
      <patternFill patternType="solid">
        <fgColor theme="9"/>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theme="9"/>
        <bgColor theme="4" tint="0.79998168889431442"/>
      </patternFill>
    </fill>
  </fills>
  <borders count="14">
    <border>
      <left/>
      <right/>
      <top/>
      <bottom/>
      <diagonal/>
    </border>
    <border>
      <left/>
      <right/>
      <top/>
      <bottom style="thin">
        <color theme="4" tint="0.39997558519241921"/>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0" fillId="4" borderId="0" applyNumberFormat="0" applyBorder="0" applyAlignment="0" applyProtection="0"/>
  </cellStyleXfs>
  <cellXfs count="171">
    <xf numFmtId="0" fontId="0" fillId="0" borderId="0" xfId="0"/>
    <xf numFmtId="0" fontId="0" fillId="0" borderId="0" xfId="0" applyAlignment="1"/>
    <xf numFmtId="0" fontId="0" fillId="0" borderId="0" xfId="0" applyAlignment="1">
      <alignment horizontal="left"/>
    </xf>
    <xf numFmtId="0" fontId="2" fillId="0" borderId="0" xfId="0" applyFont="1" applyBorder="1" applyAlignment="1">
      <alignment horizontal="left"/>
    </xf>
    <xf numFmtId="0" fontId="6" fillId="2" borderId="1" xfId="0" applyFont="1" applyFill="1" applyBorder="1" applyAlignment="1">
      <alignment horizontal="center"/>
    </xf>
    <xf numFmtId="0" fontId="2" fillId="0" borderId="0" xfId="0" applyFont="1" applyBorder="1"/>
    <xf numFmtId="164" fontId="6" fillId="0" borderId="0" xfId="0" applyNumberFormat="1" applyFont="1" applyBorder="1" applyAlignment="1">
      <alignment horizontal="center"/>
    </xf>
    <xf numFmtId="164" fontId="2" fillId="0" borderId="0" xfId="0" applyNumberFormat="1" applyFont="1" applyBorder="1" applyAlignment="1">
      <alignment horizontal="center"/>
    </xf>
    <xf numFmtId="164" fontId="0" fillId="0" borderId="0" xfId="0" applyNumberFormat="1"/>
    <xf numFmtId="14" fontId="0" fillId="0" borderId="0" xfId="0" applyNumberFormat="1"/>
    <xf numFmtId="0" fontId="0" fillId="0" borderId="0" xfId="0" applyFill="1"/>
    <xf numFmtId="1" fontId="0" fillId="0" borderId="0" xfId="0" applyNumberFormat="1"/>
    <xf numFmtId="0" fontId="0" fillId="0" borderId="0" xfId="0" applyFill="1" applyBorder="1" applyAlignment="1"/>
    <xf numFmtId="1" fontId="0" fillId="0" borderId="0" xfId="0" applyNumberFormat="1" applyFill="1" applyBorder="1" applyAlignment="1"/>
    <xf numFmtId="165" fontId="0" fillId="0" borderId="0" xfId="0" applyNumberFormat="1" applyFill="1" applyBorder="1" applyAlignment="1"/>
    <xf numFmtId="0" fontId="0" fillId="0" borderId="3" xfId="0" applyFill="1" applyBorder="1" applyAlignment="1"/>
    <xf numFmtId="1" fontId="0" fillId="0" borderId="3" xfId="0" applyNumberFormat="1" applyFill="1" applyBorder="1" applyAlignment="1"/>
    <xf numFmtId="0" fontId="0" fillId="0" borderId="0" xfId="0" applyFill="1" applyBorder="1" applyAlignment="1">
      <alignment horizontal="left" vertical="center" wrapText="1"/>
    </xf>
    <xf numFmtId="1" fontId="0" fillId="0" borderId="0" xfId="0" applyNumberFormat="1" applyFill="1" applyBorder="1" applyAlignment="1">
      <alignment horizontal="center"/>
    </xf>
    <xf numFmtId="165" fontId="0" fillId="0" borderId="0" xfId="0" applyNumberFormat="1" applyFill="1" applyBorder="1" applyAlignment="1">
      <alignment horizontal="center"/>
    </xf>
    <xf numFmtId="0" fontId="0" fillId="0" borderId="0" xfId="0" applyFill="1" applyBorder="1" applyAlignment="1">
      <alignment horizontal="center" vertical="center" wrapText="1"/>
    </xf>
    <xf numFmtId="2" fontId="0" fillId="0" borderId="0" xfId="0" applyNumberFormat="1"/>
    <xf numFmtId="0" fontId="4" fillId="0" borderId="0" xfId="0" applyFont="1" applyBorder="1"/>
    <xf numFmtId="0" fontId="4" fillId="0" borderId="0" xfId="0" applyFont="1" applyFill="1" applyBorder="1"/>
    <xf numFmtId="0" fontId="4" fillId="0" borderId="0" xfId="0" applyFont="1" applyBorder="1" applyAlignment="1">
      <alignment horizontal="left"/>
    </xf>
    <xf numFmtId="0" fontId="4" fillId="0" borderId="0" xfId="0" applyFont="1" applyBorder="1" applyAlignment="1">
      <alignment horizontal="left" indent="1"/>
    </xf>
    <xf numFmtId="0" fontId="4" fillId="0" borderId="0" xfId="0" applyNumberFormat="1" applyFont="1" applyBorder="1"/>
    <xf numFmtId="0" fontId="0" fillId="0" borderId="0" xfId="0" applyBorder="1"/>
    <xf numFmtId="164" fontId="0" fillId="0" borderId="0" xfId="0" applyNumberFormat="1" applyBorder="1"/>
    <xf numFmtId="0" fontId="4" fillId="0" borderId="0" xfId="0" applyFont="1" applyBorder="1" applyAlignment="1">
      <alignment horizontal="left" indent="2"/>
    </xf>
    <xf numFmtId="0" fontId="4" fillId="0" borderId="0" xfId="0" applyFont="1" applyFill="1" applyBorder="1" applyAlignment="1">
      <alignment horizontal="center"/>
    </xf>
    <xf numFmtId="14" fontId="4" fillId="0" borderId="0" xfId="0" applyNumberFormat="1" applyFont="1" applyFill="1" applyBorder="1" applyAlignment="1">
      <alignment horizontal="center"/>
    </xf>
    <xf numFmtId="0" fontId="0" fillId="0" borderId="0" xfId="0" applyAlignment="1">
      <alignment vertical="top"/>
    </xf>
    <xf numFmtId="0" fontId="0" fillId="0" borderId="0" xfId="0" applyNumberFormat="1" applyAlignment="1">
      <alignment vertical="top"/>
    </xf>
    <xf numFmtId="0" fontId="0" fillId="3" borderId="0" xfId="0" applyFill="1"/>
    <xf numFmtId="0" fontId="0" fillId="0" borderId="0" xfId="0" applyFont="1"/>
    <xf numFmtId="0" fontId="0" fillId="3" borderId="0" xfId="0" applyFont="1" applyFill="1"/>
    <xf numFmtId="0" fontId="0" fillId="0" borderId="4" xfId="0" applyBorder="1"/>
    <xf numFmtId="0" fontId="0" fillId="0" borderId="4" xfId="0" applyBorder="1" applyAlignment="1">
      <alignment horizontal="left"/>
    </xf>
    <xf numFmtId="0" fontId="0" fillId="0" borderId="4" xfId="0" applyBorder="1" applyAlignment="1"/>
    <xf numFmtId="0" fontId="2" fillId="0" borderId="4" xfId="0" applyFont="1" applyBorder="1" applyAlignment="1">
      <alignment horizontal="left"/>
    </xf>
    <xf numFmtId="0" fontId="2" fillId="0" borderId="4" xfId="0" applyFont="1" applyBorder="1" applyAlignment="1"/>
    <xf numFmtId="164" fontId="2" fillId="0" borderId="4" xfId="0" applyNumberFormat="1" applyFont="1" applyBorder="1" applyAlignment="1">
      <alignment horizontal="center"/>
    </xf>
    <xf numFmtId="0" fontId="7" fillId="3" borderId="0" xfId="0" applyFont="1" applyFill="1" applyAlignment="1"/>
    <xf numFmtId="0" fontId="9" fillId="3" borderId="0" xfId="0" applyFont="1" applyFill="1" applyAlignment="1">
      <alignment horizontal="left" wrapText="1"/>
    </xf>
    <xf numFmtId="0" fontId="2" fillId="0" borderId="0" xfId="0" applyFont="1" applyBorder="1" applyAlignment="1"/>
    <xf numFmtId="0" fontId="0" fillId="0" borderId="0" xfId="0" applyBorder="1" applyAlignment="1">
      <alignment horizontal="left"/>
    </xf>
    <xf numFmtId="0" fontId="0" fillId="0" borderId="0" xfId="0" applyBorder="1" applyAlignment="1"/>
    <xf numFmtId="0" fontId="13" fillId="0" borderId="0" xfId="0" applyFont="1" applyBorder="1"/>
    <xf numFmtId="0" fontId="4" fillId="3" borderId="0" xfId="0" applyFont="1" applyFill="1" applyBorder="1"/>
    <xf numFmtId="0" fontId="0" fillId="0" borderId="0" xfId="0" applyBorder="1" applyAlignment="1">
      <alignment horizontal="center"/>
    </xf>
    <xf numFmtId="0" fontId="4" fillId="0" borderId="4" xfId="0" applyFont="1" applyBorder="1"/>
    <xf numFmtId="1" fontId="0" fillId="0" borderId="4" xfId="0" applyNumberFormat="1" applyBorder="1"/>
    <xf numFmtId="0" fontId="11" fillId="0" borderId="0" xfId="0" applyFont="1"/>
    <xf numFmtId="0" fontId="1" fillId="0" borderId="0" xfId="0" applyFont="1"/>
    <xf numFmtId="0" fontId="0" fillId="0" borderId="0" xfId="0" applyAlignment="1">
      <alignment vertical="center"/>
    </xf>
    <xf numFmtId="0" fontId="1" fillId="0" borderId="0" xfId="0" applyFont="1" applyAlignment="1">
      <alignment vertical="center"/>
    </xf>
    <xf numFmtId="0" fontId="1" fillId="0" borderId="2" xfId="0" applyFont="1" applyBorder="1" applyAlignment="1">
      <alignment vertical="center"/>
    </xf>
    <xf numFmtId="0" fontId="16" fillId="0" borderId="2" xfId="0" applyFont="1" applyBorder="1" applyAlignment="1">
      <alignment vertical="center"/>
    </xf>
    <xf numFmtId="0" fontId="1" fillId="0" borderId="4" xfId="0" applyFont="1" applyBorder="1" applyAlignment="1">
      <alignment horizontal="left"/>
    </xf>
    <xf numFmtId="0" fontId="1" fillId="0" borderId="4" xfId="0" applyFont="1" applyBorder="1" applyAlignment="1"/>
    <xf numFmtId="0" fontId="1" fillId="0" borderId="0" xfId="0" applyFont="1" applyBorder="1" applyAlignment="1">
      <alignment horizontal="left"/>
    </xf>
    <xf numFmtId="164" fontId="1" fillId="0" borderId="0" xfId="0" applyNumberFormat="1" applyFont="1" applyBorder="1" applyAlignment="1">
      <alignment horizontal="center"/>
    </xf>
    <xf numFmtId="0" fontId="1" fillId="3" borderId="0" xfId="0" applyFont="1" applyFill="1"/>
    <xf numFmtId="0" fontId="11" fillId="0" borderId="0" xfId="0" applyFont="1" applyFill="1" applyAlignment="1">
      <alignment horizontal="center" vertical="center"/>
    </xf>
    <xf numFmtId="0" fontId="0" fillId="0" borderId="0" xfId="0" applyFont="1" applyFill="1" applyAlignment="1">
      <alignment horizontal="center" vertical="center"/>
    </xf>
    <xf numFmtId="0" fontId="2" fillId="0" borderId="4" xfId="0" applyFont="1" applyFill="1" applyBorder="1" applyAlignment="1">
      <alignment horizontal="left"/>
    </xf>
    <xf numFmtId="0" fontId="2" fillId="0" borderId="4" xfId="0" applyFont="1" applyFill="1" applyBorder="1" applyAlignment="1"/>
    <xf numFmtId="0" fontId="0" fillId="0" borderId="0" xfId="0" applyFill="1" applyBorder="1"/>
    <xf numFmtId="0" fontId="0" fillId="0" borderId="4" xfId="0" applyFill="1" applyBorder="1" applyAlignment="1">
      <alignment horizontal="left"/>
    </xf>
    <xf numFmtId="0" fontId="0" fillId="0" borderId="4" xfId="0" applyFill="1" applyBorder="1" applyAlignment="1"/>
    <xf numFmtId="164" fontId="2" fillId="0" borderId="4" xfId="0" applyNumberFormat="1" applyFont="1" applyFill="1" applyBorder="1" applyAlignment="1">
      <alignment horizontal="center"/>
    </xf>
    <xf numFmtId="164" fontId="2" fillId="0" borderId="0" xfId="0" applyNumberFormat="1" applyFont="1" applyFill="1" applyBorder="1" applyAlignment="1">
      <alignment horizontal="center"/>
    </xf>
    <xf numFmtId="0" fontId="0" fillId="0" borderId="4" xfId="0" applyFill="1" applyBorder="1"/>
    <xf numFmtId="0" fontId="2" fillId="0" borderId="0" xfId="0" applyFont="1" applyFill="1" applyBorder="1"/>
    <xf numFmtId="0" fontId="12" fillId="0" borderId="0" xfId="0" applyFont="1" applyFill="1" applyBorder="1" applyAlignment="1">
      <alignment horizontal="left"/>
    </xf>
    <xf numFmtId="0" fontId="6" fillId="0" borderId="5" xfId="0" applyFont="1" applyFill="1" applyBorder="1" applyAlignment="1">
      <alignment horizontal="center"/>
    </xf>
    <xf numFmtId="0" fontId="6" fillId="6" borderId="4" xfId="0" applyFont="1" applyFill="1" applyBorder="1"/>
    <xf numFmtId="0" fontId="6" fillId="6" borderId="4" xfId="0" applyFont="1" applyFill="1" applyBorder="1" applyAlignment="1">
      <alignment horizontal="left"/>
    </xf>
    <xf numFmtId="0" fontId="6" fillId="6" borderId="4" xfId="0" applyFont="1" applyFill="1" applyBorder="1" applyAlignment="1"/>
    <xf numFmtId="0" fontId="6" fillId="7" borderId="4" xfId="0" applyFont="1" applyFill="1" applyBorder="1" applyAlignment="1">
      <alignment horizontal="center"/>
    </xf>
    <xf numFmtId="0" fontId="6" fillId="6" borderId="4" xfId="0" applyFont="1" applyFill="1" applyBorder="1" applyAlignment="1">
      <alignment horizontal="center"/>
    </xf>
    <xf numFmtId="0" fontId="5" fillId="0" borderId="0" xfId="0" applyFont="1" applyFill="1" applyBorder="1" applyAlignment="1">
      <alignment horizontal="center" vertical="center"/>
    </xf>
    <xf numFmtId="0" fontId="2" fillId="0" borderId="0" xfId="0" applyFont="1" applyFill="1" applyBorder="1" applyAlignment="1">
      <alignment horizontal="left" wrapText="1"/>
    </xf>
    <xf numFmtId="0" fontId="2"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vertical="top"/>
    </xf>
    <xf numFmtId="1" fontId="1" fillId="0" borderId="0" xfId="0" applyNumberFormat="1" applyFont="1" applyBorder="1" applyAlignment="1">
      <alignment horizontal="left"/>
    </xf>
    <xf numFmtId="0" fontId="1" fillId="0" borderId="0" xfId="0" applyFont="1" applyFill="1" applyBorder="1"/>
    <xf numFmtId="0" fontId="1" fillId="0" borderId="0" xfId="0" applyFont="1" applyFill="1" applyBorder="1" applyAlignment="1">
      <alignment horizontal="center"/>
    </xf>
    <xf numFmtId="14" fontId="1" fillId="0" borderId="0" xfId="0" applyNumberFormat="1" applyFont="1" applyFill="1" applyBorder="1" applyAlignment="1">
      <alignment horizontal="center"/>
    </xf>
    <xf numFmtId="0" fontId="3" fillId="0" borderId="0" xfId="0" applyFont="1" applyFill="1" applyBorder="1"/>
    <xf numFmtId="0" fontId="15" fillId="5" borderId="4" xfId="0" applyFont="1" applyFill="1" applyBorder="1" applyAlignment="1">
      <alignment horizontal="left"/>
    </xf>
    <xf numFmtId="0" fontId="15" fillId="8" borderId="4" xfId="0" applyFont="1" applyFill="1" applyBorder="1" applyAlignment="1">
      <alignment horizontal="left" wrapText="1"/>
    </xf>
    <xf numFmtId="0" fontId="3" fillId="6" borderId="4" xfId="0" applyFont="1" applyFill="1" applyBorder="1" applyAlignment="1">
      <alignment horizontal="left"/>
    </xf>
    <xf numFmtId="164" fontId="1" fillId="0" borderId="4" xfId="0" applyNumberFormat="1" applyFont="1" applyBorder="1" applyAlignment="1">
      <alignment horizontal="left"/>
    </xf>
    <xf numFmtId="0" fontId="0" fillId="3" borderId="0" xfId="0" applyFill="1" applyAlignment="1">
      <alignment wrapText="1"/>
    </xf>
    <xf numFmtId="0" fontId="9" fillId="0" borderId="0" xfId="0" applyFont="1" applyFill="1" applyAlignment="1">
      <alignment vertical="center" wrapText="1"/>
    </xf>
    <xf numFmtId="0" fontId="9" fillId="0" borderId="0" xfId="0" applyFont="1" applyFill="1" applyAlignment="1">
      <alignment horizontal="left"/>
    </xf>
    <xf numFmtId="0" fontId="11" fillId="0" borderId="0" xfId="0" applyFont="1" applyFill="1" applyAlignment="1">
      <alignment horizontal="center" vertical="center" wrapText="1"/>
    </xf>
    <xf numFmtId="0" fontId="9" fillId="0" borderId="0" xfId="0" applyFont="1" applyFill="1" applyAlignment="1">
      <alignment wrapText="1"/>
    </xf>
    <xf numFmtId="0" fontId="0" fillId="0" borderId="0" xfId="0" applyFont="1" applyFill="1"/>
    <xf numFmtId="0" fontId="1" fillId="0" borderId="0" xfId="0" applyFont="1" applyBorder="1"/>
    <xf numFmtId="0" fontId="1" fillId="0" borderId="0" xfId="0" applyFont="1" applyFill="1"/>
    <xf numFmtId="0" fontId="3" fillId="6" borderId="4" xfId="0" applyFont="1" applyFill="1" applyBorder="1" applyAlignment="1"/>
    <xf numFmtId="0" fontId="3" fillId="6" borderId="4" xfId="0" applyFont="1" applyFill="1" applyBorder="1" applyAlignment="1">
      <alignment horizontal="center" wrapText="1"/>
    </xf>
    <xf numFmtId="0" fontId="1" fillId="0" borderId="4" xfId="0" applyFont="1" applyBorder="1"/>
    <xf numFmtId="164" fontId="1" fillId="0" borderId="4" xfId="0" applyNumberFormat="1" applyFont="1" applyBorder="1" applyAlignment="1">
      <alignment horizontal="center"/>
    </xf>
    <xf numFmtId="164" fontId="3" fillId="6" borderId="4" xfId="0" applyNumberFormat="1" applyFont="1" applyFill="1" applyBorder="1" applyAlignment="1">
      <alignment horizontal="left" wrapText="1"/>
    </xf>
    <xf numFmtId="0" fontId="3" fillId="6" borderId="4" xfId="0" applyFont="1" applyFill="1" applyBorder="1"/>
    <xf numFmtId="0" fontId="1" fillId="0" borderId="4" xfId="0" applyFont="1" applyFill="1" applyBorder="1" applyAlignment="1">
      <alignment horizontal="left"/>
    </xf>
    <xf numFmtId="0" fontId="1" fillId="0" borderId="4" xfId="0" applyFont="1" applyFill="1" applyBorder="1"/>
    <xf numFmtId="164" fontId="1" fillId="0" borderId="4" xfId="0" applyNumberFormat="1" applyFont="1" applyFill="1" applyBorder="1" applyAlignment="1">
      <alignment wrapText="1"/>
    </xf>
    <xf numFmtId="0" fontId="12" fillId="0" borderId="0" xfId="0" applyFont="1" applyFill="1" applyAlignment="1">
      <alignment horizontal="center" vertical="center"/>
    </xf>
    <xf numFmtId="0" fontId="9" fillId="0" borderId="0" xfId="0" applyFont="1" applyFill="1" applyAlignment="1">
      <alignment vertical="top"/>
    </xf>
    <xf numFmtId="0" fontId="0" fillId="0" borderId="0" xfId="0" applyFont="1" applyFill="1" applyAlignment="1"/>
    <xf numFmtId="164" fontId="0" fillId="0" borderId="0" xfId="0" applyNumberFormat="1" applyFill="1" applyBorder="1" applyAlignment="1">
      <alignment horizontal="center"/>
    </xf>
    <xf numFmtId="1" fontId="0" fillId="0" borderId="3" xfId="0" applyNumberFormat="1" applyFill="1" applyBorder="1" applyAlignment="1">
      <alignment horizontal="center"/>
    </xf>
    <xf numFmtId="0" fontId="0" fillId="6" borderId="2" xfId="0" applyFill="1" applyBorder="1" applyAlignment="1">
      <alignment horizontal="center" vertical="center" wrapText="1"/>
    </xf>
    <xf numFmtId="0" fontId="0" fillId="6" borderId="2" xfId="0" applyFill="1" applyBorder="1" applyAlignment="1">
      <alignment horizontal="left" vertical="center" wrapText="1"/>
    </xf>
    <xf numFmtId="0" fontId="0" fillId="6" borderId="4" xfId="0" applyFont="1" applyFill="1" applyBorder="1" applyAlignment="1">
      <alignment horizontal="center" vertical="center"/>
    </xf>
    <xf numFmtId="0" fontId="0" fillId="6" borderId="4" xfId="0" applyFill="1" applyBorder="1" applyAlignment="1">
      <alignment horizontal="left" vertical="center" wrapText="1"/>
    </xf>
    <xf numFmtId="0" fontId="0" fillId="6" borderId="4" xfId="0" applyFill="1" applyBorder="1" applyAlignment="1">
      <alignment horizontal="center" vertical="center" wrapText="1"/>
    </xf>
    <xf numFmtId="0" fontId="0" fillId="6" borderId="2" xfId="0" applyFont="1" applyFill="1" applyBorder="1" applyAlignment="1">
      <alignment horizontal="centerContinuous" vertical="center" wrapText="1"/>
    </xf>
    <xf numFmtId="0" fontId="0" fillId="6" borderId="0" xfId="0" applyFont="1" applyFill="1" applyBorder="1" applyAlignment="1">
      <alignment horizontal="left" vertical="center"/>
    </xf>
    <xf numFmtId="0" fontId="0" fillId="6" borderId="0"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2" xfId="0" applyFont="1" applyFill="1" applyBorder="1" applyAlignment="1">
      <alignment horizontal="left" vertical="center" wrapText="1"/>
    </xf>
    <xf numFmtId="0" fontId="23" fillId="5" borderId="0" xfId="1" applyFont="1" applyFill="1" applyBorder="1" applyAlignment="1">
      <alignment horizontal="left" vertical="top" wrapText="1"/>
    </xf>
    <xf numFmtId="2" fontId="23" fillId="5" borderId="0" xfId="1" applyNumberFormat="1" applyFont="1" applyFill="1" applyBorder="1" applyAlignment="1">
      <alignment horizontal="left" vertical="top" wrapText="1"/>
    </xf>
    <xf numFmtId="0" fontId="23" fillId="5" borderId="0" xfId="1" applyNumberFormat="1" applyFont="1" applyFill="1" applyBorder="1" applyAlignment="1">
      <alignment horizontal="left" vertical="top" wrapText="1"/>
    </xf>
    <xf numFmtId="0" fontId="21" fillId="0" borderId="0" xfId="1" applyFont="1" applyFill="1" applyBorder="1" applyAlignment="1">
      <alignment horizontal="left" vertical="top" wrapText="1"/>
    </xf>
    <xf numFmtId="2" fontId="21" fillId="0" borderId="0" xfId="1" applyNumberFormat="1" applyFont="1" applyFill="1" applyBorder="1" applyAlignment="1">
      <alignment horizontal="left" vertical="top" wrapText="1"/>
    </xf>
    <xf numFmtId="0" fontId="21" fillId="0" borderId="0" xfId="1" applyNumberFormat="1" applyFont="1" applyFill="1" applyBorder="1" applyAlignment="1">
      <alignment horizontal="left" vertical="top" wrapText="1"/>
    </xf>
    <xf numFmtId="0" fontId="22" fillId="0" borderId="0" xfId="1" applyFont="1" applyFill="1" applyBorder="1" applyAlignment="1">
      <alignment horizontal="left" vertical="top" wrapText="1"/>
    </xf>
    <xf numFmtId="2" fontId="22" fillId="0" borderId="0" xfId="1" applyNumberFormat="1" applyFont="1" applyFill="1" applyBorder="1" applyAlignment="1">
      <alignment horizontal="left" vertical="top" wrapText="1"/>
    </xf>
    <xf numFmtId="0" fontId="22" fillId="0" borderId="0" xfId="1" applyNumberFormat="1"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0" xfId="0" applyNumberFormat="1" applyFont="1" applyFill="1" applyBorder="1" applyAlignment="1">
      <alignment horizontal="left" vertical="top" wrapText="1"/>
    </xf>
    <xf numFmtId="2" fontId="20" fillId="0" borderId="0" xfId="1" applyNumberFormat="1" applyFont="1" applyFill="1" applyBorder="1" applyAlignment="1">
      <alignment horizontal="left" vertical="top" wrapText="1"/>
    </xf>
    <xf numFmtId="0" fontId="21" fillId="6" borderId="0" xfId="1" applyFont="1" applyFill="1" applyBorder="1" applyAlignment="1">
      <alignment horizontal="left" vertical="top" wrapText="1"/>
    </xf>
    <xf numFmtId="0" fontId="22" fillId="6" borderId="0" xfId="1" applyFont="1" applyFill="1" applyBorder="1" applyAlignment="1">
      <alignment horizontal="left" vertical="top" wrapText="1"/>
    </xf>
    <xf numFmtId="0" fontId="22" fillId="6" borderId="0" xfId="0" applyFont="1" applyFill="1" applyBorder="1" applyAlignment="1">
      <alignment horizontal="left" vertical="top" wrapText="1"/>
    </xf>
    <xf numFmtId="164" fontId="22" fillId="6" borderId="0" xfId="0" applyNumberFormat="1" applyFont="1" applyFill="1" applyBorder="1" applyAlignment="1">
      <alignment horizontal="left" vertical="top" wrapText="1"/>
    </xf>
    <xf numFmtId="1" fontId="22" fillId="6" borderId="0" xfId="0" applyNumberFormat="1" applyFont="1" applyFill="1" applyBorder="1" applyAlignment="1">
      <alignment horizontal="left" vertical="top" wrapText="1"/>
    </xf>
    <xf numFmtId="0" fontId="17" fillId="0" borderId="2" xfId="0" applyFont="1" applyBorder="1" applyAlignment="1">
      <alignment horizontal="left" vertical="center" wrapText="1"/>
    </xf>
    <xf numFmtId="0" fontId="14" fillId="0" borderId="0" xfId="0" applyFont="1" applyAlignment="1">
      <alignment horizontal="center" vertical="center"/>
    </xf>
    <xf numFmtId="0" fontId="0" fillId="0" borderId="0" xfId="0" applyAlignment="1">
      <alignment horizontal="center" vertical="center"/>
    </xf>
    <xf numFmtId="0" fontId="9" fillId="0" borderId="0" xfId="0" applyFont="1" applyFill="1" applyAlignment="1">
      <alignment horizontal="left" vertical="top" wrapText="1"/>
    </xf>
    <xf numFmtId="0" fontId="15" fillId="5" borderId="4" xfId="0" applyFont="1" applyFill="1" applyBorder="1" applyAlignment="1">
      <alignment horizontal="center" vertical="center"/>
    </xf>
    <xf numFmtId="0" fontId="15" fillId="0" borderId="0" xfId="0" applyFont="1" applyFill="1" applyBorder="1" applyAlignment="1">
      <alignment horizontal="center"/>
    </xf>
    <xf numFmtId="0" fontId="19" fillId="5" borderId="4" xfId="0" applyFont="1" applyFill="1" applyBorder="1" applyAlignment="1">
      <alignment horizontal="center" vertical="center" wrapText="1"/>
    </xf>
    <xf numFmtId="0" fontId="9" fillId="0" borderId="0" xfId="0" applyFont="1" applyFill="1"/>
    <xf numFmtId="0" fontId="9" fillId="0" borderId="0" xfId="0" applyFont="1" applyFill="1" applyAlignment="1">
      <alignment horizontal="left" wrapText="1"/>
    </xf>
    <xf numFmtId="0" fontId="19" fillId="5" borderId="8"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9" xfId="0" applyFont="1" applyFill="1" applyBorder="1" applyAlignment="1">
      <alignment horizontal="center" vertical="center"/>
    </xf>
    <xf numFmtId="0" fontId="19" fillId="5" borderId="10"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11" xfId="0" applyFont="1" applyFill="1" applyBorder="1" applyAlignment="1">
      <alignment horizontal="center" vertical="center"/>
    </xf>
    <xf numFmtId="0" fontId="18" fillId="5" borderId="8"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9" xfId="0" applyFont="1" applyFill="1" applyBorder="1" applyAlignment="1">
      <alignment horizontal="center" vertical="center"/>
    </xf>
    <xf numFmtId="0" fontId="18" fillId="5" borderId="10" xfId="0" applyFont="1" applyFill="1" applyBorder="1" applyAlignment="1">
      <alignment horizontal="center" vertical="center"/>
    </xf>
    <xf numFmtId="0" fontId="18" fillId="5" borderId="12" xfId="0" applyFont="1" applyFill="1" applyBorder="1" applyAlignment="1">
      <alignment horizontal="center" vertical="center"/>
    </xf>
    <xf numFmtId="0" fontId="18" fillId="5" borderId="11" xfId="0" applyFont="1" applyFill="1" applyBorder="1" applyAlignment="1">
      <alignment horizontal="center" vertical="center"/>
    </xf>
    <xf numFmtId="0" fontId="3" fillId="6" borderId="13" xfId="0" applyFont="1" applyFill="1" applyBorder="1" applyAlignment="1">
      <alignment horizontal="left"/>
    </xf>
    <xf numFmtId="0" fontId="3" fillId="6" borderId="2" xfId="0" applyFont="1" applyFill="1" applyBorder="1" applyAlignment="1">
      <alignment horizontal="left"/>
    </xf>
    <xf numFmtId="0" fontId="3" fillId="6" borderId="7" xfId="0" applyFont="1" applyFill="1" applyBorder="1" applyAlignment="1">
      <alignment horizontal="left"/>
    </xf>
    <xf numFmtId="0" fontId="9" fillId="0" borderId="0" xfId="0" applyFont="1" applyFill="1" applyBorder="1" applyAlignment="1">
      <alignment wrapText="1"/>
    </xf>
  </cellXfs>
  <cellStyles count="2">
    <cellStyle name="20% - Accent1" xfId="1" builtinId="3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Daily Methane production (g CH</a:t>
            </a:r>
            <a:r>
              <a:rPr lang="en-US" sz="1000"/>
              <a:t>4</a:t>
            </a:r>
            <a:r>
              <a:rPr lang="en-US"/>
              <a:t> /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'Group data activity'!$E$9</c:f>
              <c:strCache>
                <c:ptCount val="1"/>
                <c:pt idx="0">
                  <c:v>Average methane production per day (g CH4 / day)</c:v>
                </c:pt>
              </c:strCache>
            </c:strRef>
          </c:tx>
          <c:spPr>
            <a:solidFill>
              <a:schemeClr val="accent6"/>
            </a:solidFill>
            <a:ln>
              <a:noFill/>
            </a:ln>
            <a:effectLst/>
          </c:spPr>
          <c:invertIfNegative val="0"/>
          <c:cat>
            <c:strRef>
              <c:f>'Group data activity'!$D$10:$D$13</c:f>
              <c:strCache>
                <c:ptCount val="4"/>
                <c:pt idx="0">
                  <c:v>Forage_ChX</c:v>
                </c:pt>
                <c:pt idx="1">
                  <c:v>Forage_Luing</c:v>
                </c:pt>
                <c:pt idx="2">
                  <c:v>Conc_ChX</c:v>
                </c:pt>
                <c:pt idx="3">
                  <c:v>Conc_Luing</c:v>
                </c:pt>
              </c:strCache>
            </c:strRef>
          </c:cat>
          <c:val>
            <c:numRef>
              <c:f>'Group data activity'!$E$10:$E$13</c:f>
              <c:numCache>
                <c:formatCode>0.0</c:formatCode>
                <c:ptCount val="4"/>
                <c:pt idx="0">
                  <c:v>227.00319222037032</c:v>
                </c:pt>
                <c:pt idx="1">
                  <c:v>220.76394869814814</c:v>
                </c:pt>
                <c:pt idx="2">
                  <c:v>141.51876586296291</c:v>
                </c:pt>
                <c:pt idx="3">
                  <c:v>141.58965507259265</c:v>
                </c:pt>
              </c:numCache>
            </c:numRef>
          </c:val>
          <c:extLst>
            <c:ext xmlns:c16="http://schemas.microsoft.com/office/drawing/2014/chart" uri="{C3380CC4-5D6E-409C-BE32-E72D297353CC}">
              <c16:uniqueId val="{00000000-6EA4-464A-99D0-8A8C3F096638}"/>
            </c:ext>
          </c:extLst>
        </c:ser>
        <c:dLbls>
          <c:showLegendKey val="0"/>
          <c:showVal val="0"/>
          <c:showCatName val="0"/>
          <c:showSerName val="0"/>
          <c:showPercent val="0"/>
          <c:showBubbleSize val="0"/>
        </c:dLbls>
        <c:gapWidth val="127"/>
        <c:overlap val="-27"/>
        <c:axId val="737938480"/>
        <c:axId val="737943728"/>
      </c:barChart>
      <c:catAx>
        <c:axId val="73793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737943728"/>
        <c:crosses val="autoZero"/>
        <c:auto val="1"/>
        <c:lblAlgn val="ctr"/>
        <c:lblOffset val="100"/>
        <c:noMultiLvlLbl val="0"/>
      </c:catAx>
      <c:valAx>
        <c:axId val="7379437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3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'Trends Nat 5'!$B$9</c:f>
              <c:strCache>
                <c:ptCount val="1"/>
                <c:pt idx="0">
                  <c:v>Charolais X</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0.13964107611548557"/>
                  <c:y val="0.10990522018081073"/>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'Trends Nat 5'!$C$10:$C$15</c:f>
              <c:numCache>
                <c:formatCode>0.0</c:formatCode>
                <c:ptCount val="6"/>
                <c:pt idx="0">
                  <c:v>10.356682006666666</c:v>
                </c:pt>
                <c:pt idx="1">
                  <c:v>10.759022243333334</c:v>
                </c:pt>
                <c:pt idx="2">
                  <c:v>14.059744879999998</c:v>
                </c:pt>
                <c:pt idx="3">
                  <c:v>9.3279708020000012</c:v>
                </c:pt>
                <c:pt idx="4">
                  <c:v>10.845078143666667</c:v>
                </c:pt>
                <c:pt idx="5">
                  <c:v>8.7486438876666668</c:v>
                </c:pt>
              </c:numCache>
            </c:numRef>
          </c:xVal>
          <c:yVal>
            <c:numRef>
              <c:f>'Trends Nat 5'!$D$10:$D$15</c:f>
              <c:numCache>
                <c:formatCode>0.0</c:formatCode>
                <c:ptCount val="6"/>
                <c:pt idx="0">
                  <c:v>222.8545182</c:v>
                </c:pt>
                <c:pt idx="1">
                  <c:v>241.28723513333333</c:v>
                </c:pt>
                <c:pt idx="2">
                  <c:v>299.48676263333329</c:v>
                </c:pt>
                <c:pt idx="3">
                  <c:v>223.1623509333333</c:v>
                </c:pt>
                <c:pt idx="4">
                  <c:v>224.74696803333336</c:v>
                </c:pt>
                <c:pt idx="5">
                  <c:v>183.13536109999998</c:v>
                </c:pt>
              </c:numCache>
            </c:numRef>
          </c:yVal>
          <c:smooth val="0"/>
          <c:extLst>
            <c:ext xmlns:c16="http://schemas.microsoft.com/office/drawing/2014/chart" uri="{C3380CC4-5D6E-409C-BE32-E72D297353CC}">
              <c16:uniqueId val="{00000000-FA31-42F6-8410-B42643549B45}"/>
            </c:ext>
          </c:extLst>
        </c:ser>
        <c:ser>
          <c:idx val="1"/>
          <c:order val="1"/>
          <c:tx>
            <c:strRef>
              <c:f>'Trends Nat 5'!$B$16</c:f>
              <c:strCache>
                <c:ptCount val="1"/>
                <c:pt idx="0">
                  <c:v>Luing</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8.6399570164431769E-2"/>
                  <c:y val="-7.0547153472823573E-2"/>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'Trends Nat 5'!$C$17:$C$22</c:f>
              <c:numCache>
                <c:formatCode>0.0</c:formatCode>
                <c:ptCount val="6"/>
                <c:pt idx="0">
                  <c:v>11.266027284666668</c:v>
                </c:pt>
                <c:pt idx="1">
                  <c:v>10.607314694999999</c:v>
                </c:pt>
                <c:pt idx="2">
                  <c:v>11.389250076666665</c:v>
                </c:pt>
                <c:pt idx="3">
                  <c:v>11.012959497333332</c:v>
                </c:pt>
                <c:pt idx="4">
                  <c:v>8.8872031843333321</c:v>
                </c:pt>
                <c:pt idx="5">
                  <c:v>8.4232479380000012</c:v>
                </c:pt>
              </c:numCache>
            </c:numRef>
          </c:xVal>
          <c:yVal>
            <c:numRef>
              <c:f>'Trends Nat 5'!$D$17:$D$22</c:f>
              <c:numCache>
                <c:formatCode>0.0</c:formatCode>
                <c:ptCount val="6"/>
                <c:pt idx="0">
                  <c:v>259.11789686666663</c:v>
                </c:pt>
                <c:pt idx="1">
                  <c:v>236.48341459999997</c:v>
                </c:pt>
                <c:pt idx="2">
                  <c:v>239.76293210000003</c:v>
                </c:pt>
                <c:pt idx="3">
                  <c:v>196.94972633333336</c:v>
                </c:pt>
                <c:pt idx="4">
                  <c:v>236.38433280000001</c:v>
                </c:pt>
                <c:pt idx="5">
                  <c:v>197.85016029999997</c:v>
                </c:pt>
              </c:numCache>
            </c:numRef>
          </c:yVal>
          <c:smooth val="0"/>
          <c:extLst>
            <c:ext xmlns:c16="http://schemas.microsoft.com/office/drawing/2014/chart" uri="{C3380CC4-5D6E-409C-BE32-E72D297353CC}">
              <c16:uniqueId val="{00000001-FA31-42F6-8410-B42643549B45}"/>
            </c:ext>
          </c:extLst>
        </c:ser>
        <c:dLbls>
          <c:showLegendKey val="0"/>
          <c:showVal val="0"/>
          <c:showCatName val="0"/>
          <c:showSerName val="0"/>
          <c:showPercent val="0"/>
          <c:showBubbleSize val="0"/>
        </c:dLbls>
        <c:axId val="598744160"/>
        <c:axId val="607783880"/>
      </c:scatterChart>
      <c:valAx>
        <c:axId val="5987441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Feed Intake (kg)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7783880"/>
        <c:crosses val="autoZero"/>
        <c:crossBetween val="midCat"/>
      </c:valAx>
      <c:valAx>
        <c:axId val="607783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Methane production</a:t>
                </a:r>
                <a:r>
                  <a:rPr lang="en-GB" baseline="0"/>
                  <a:t> </a:t>
                </a:r>
                <a:r>
                  <a:rPr lang="en-GB"/>
                  <a:t>(g</a:t>
                </a:r>
                <a:r>
                  <a:rPr lang="en-GB" baseline="0"/>
                  <a:t> / day</a:t>
                </a:r>
                <a:r>
                  <a:rPr lang="en-GB"/>
                  <a:t>)</a:t>
                </a:r>
              </a:p>
              <a:p>
                <a:pPr>
                  <a:defRPr/>
                </a:pP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98744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'Trends Nat 5'!$B$26</c:f>
              <c:strCache>
                <c:ptCount val="1"/>
                <c:pt idx="0">
                  <c:v>Charolais X</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1"/>
            <c:trendlineLbl>
              <c:layout>
                <c:manualLayout>
                  <c:x val="-5.7020738604857422E-2"/>
                  <c:y val="-0.14850340677112331"/>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'Trends Nat 5'!$C$27:$C$32</c:f>
              <c:numCache>
                <c:formatCode>0.0</c:formatCode>
                <c:ptCount val="6"/>
                <c:pt idx="0">
                  <c:v>6.6492971400000007</c:v>
                </c:pt>
                <c:pt idx="1">
                  <c:v>11.133556781999999</c:v>
                </c:pt>
                <c:pt idx="2">
                  <c:v>5.8884569870000005</c:v>
                </c:pt>
                <c:pt idx="3">
                  <c:v>11.766764123333333</c:v>
                </c:pt>
                <c:pt idx="4">
                  <c:v>10.361595341333334</c:v>
                </c:pt>
                <c:pt idx="5">
                  <c:v>8.5388609399999993</c:v>
                </c:pt>
              </c:numCache>
            </c:numRef>
          </c:xVal>
          <c:yVal>
            <c:numRef>
              <c:f>'Trends Nat 5'!$D$27:$D$32</c:f>
              <c:numCache>
                <c:formatCode>0.0</c:formatCode>
                <c:ptCount val="6"/>
                <c:pt idx="0">
                  <c:v>104.19126082000001</c:v>
                </c:pt>
                <c:pt idx="1">
                  <c:v>157.25167696666668</c:v>
                </c:pt>
                <c:pt idx="2">
                  <c:v>198.63558013333332</c:v>
                </c:pt>
                <c:pt idx="3">
                  <c:v>167.31412143333336</c:v>
                </c:pt>
                <c:pt idx="4">
                  <c:v>130.23195176666667</c:v>
                </c:pt>
                <c:pt idx="5">
                  <c:v>124.94151705</c:v>
                </c:pt>
              </c:numCache>
            </c:numRef>
          </c:yVal>
          <c:smooth val="0"/>
          <c:extLst>
            <c:ext xmlns:c16="http://schemas.microsoft.com/office/drawing/2014/chart" uri="{C3380CC4-5D6E-409C-BE32-E72D297353CC}">
              <c16:uniqueId val="{00000000-C2D1-40A0-93A5-13100AAAAC3D}"/>
            </c:ext>
          </c:extLst>
        </c:ser>
        <c:ser>
          <c:idx val="1"/>
          <c:order val="1"/>
          <c:tx>
            <c:strRef>
              <c:f>'Trends Nat 5'!$B$33</c:f>
              <c:strCache>
                <c:ptCount val="1"/>
                <c:pt idx="0">
                  <c:v>Luing</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1"/>
            <c:trendlineLbl>
              <c:layout>
                <c:manualLayout>
                  <c:x val="-8.9400022180326055E-2"/>
                  <c:y val="0.20538004719107081"/>
                </c:manualLayout>
              </c:layout>
              <c:numFmt formatCode="General"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rendlineLbl>
          </c:trendline>
          <c:xVal>
            <c:numRef>
              <c:f>'Trends Nat 5'!$C$34:$C$39</c:f>
              <c:numCache>
                <c:formatCode>0.0</c:formatCode>
                <c:ptCount val="6"/>
                <c:pt idx="0">
                  <c:v>8.0336695743333326</c:v>
                </c:pt>
                <c:pt idx="1">
                  <c:v>6.4210568959999996</c:v>
                </c:pt>
                <c:pt idx="2">
                  <c:v>11.791473340000001</c:v>
                </c:pt>
                <c:pt idx="3">
                  <c:v>10.774090590666667</c:v>
                </c:pt>
                <c:pt idx="4">
                  <c:v>10.221870546666667</c:v>
                </c:pt>
                <c:pt idx="5">
                  <c:v>12.953410429333333</c:v>
                </c:pt>
              </c:numCache>
            </c:numRef>
          </c:xVal>
          <c:yVal>
            <c:numRef>
              <c:f>'Trends Nat 5'!$D$34:$D$39</c:f>
              <c:numCache>
                <c:formatCode>0.0</c:formatCode>
                <c:ptCount val="6"/>
                <c:pt idx="0">
                  <c:v>133.82521563333333</c:v>
                </c:pt>
                <c:pt idx="1">
                  <c:v>96.660362256666659</c:v>
                </c:pt>
                <c:pt idx="2">
                  <c:v>140.37622473333334</c:v>
                </c:pt>
                <c:pt idx="3">
                  <c:v>146.21820409999998</c:v>
                </c:pt>
                <c:pt idx="4">
                  <c:v>117.85439143333333</c:v>
                </c:pt>
                <c:pt idx="5">
                  <c:v>171.77950886666667</c:v>
                </c:pt>
              </c:numCache>
            </c:numRef>
          </c:yVal>
          <c:smooth val="0"/>
          <c:extLst>
            <c:ext xmlns:c16="http://schemas.microsoft.com/office/drawing/2014/chart" uri="{C3380CC4-5D6E-409C-BE32-E72D297353CC}">
              <c16:uniqueId val="{00000001-C2D1-40A0-93A5-13100AAAAC3D}"/>
            </c:ext>
          </c:extLst>
        </c:ser>
        <c:dLbls>
          <c:showLegendKey val="0"/>
          <c:showVal val="0"/>
          <c:showCatName val="0"/>
          <c:showSerName val="0"/>
          <c:showPercent val="0"/>
          <c:showBubbleSize val="0"/>
        </c:dLbls>
        <c:axId val="598744160"/>
        <c:axId val="607783880"/>
      </c:scatterChart>
      <c:valAx>
        <c:axId val="59874416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Feed Intake(kg)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7783880"/>
        <c:crosses val="autoZero"/>
        <c:crossBetween val="midCat"/>
      </c:valAx>
      <c:valAx>
        <c:axId val="60778388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Methane</a:t>
                </a:r>
                <a:r>
                  <a:rPr lang="en-GB" baseline="0"/>
                  <a:t> production </a:t>
                </a:r>
                <a:r>
                  <a:rPr lang="en-GB"/>
                  <a:t>(g / day)</a:t>
                </a:r>
              </a:p>
              <a:p>
                <a:pPr>
                  <a:defRPr/>
                </a:pPr>
                <a:endParaRPr lang="en-GB"/>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987441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'Group data activity'!$J$9</c:f>
              <c:strCache>
                <c:ptCount val="1"/>
                <c:pt idx="0">
                  <c:v>Average Feed Intake (kg)</c:v>
                </c:pt>
              </c:strCache>
            </c:strRef>
          </c:tx>
          <c:spPr>
            <a:solidFill>
              <a:schemeClr val="accent6"/>
            </a:solidFill>
            <a:ln>
              <a:noFill/>
            </a:ln>
            <a:effectLst/>
          </c:spPr>
          <c:invertIfNegative val="0"/>
          <c:cat>
            <c:strRef>
              <c:f>'Group data activity'!$I$10:$I$13</c:f>
              <c:strCache>
                <c:ptCount val="4"/>
                <c:pt idx="0">
                  <c:v>Forage_ChX</c:v>
                </c:pt>
                <c:pt idx="1">
                  <c:v>Forage_Luing</c:v>
                </c:pt>
                <c:pt idx="2">
                  <c:v>Conc_ChX</c:v>
                </c:pt>
                <c:pt idx="3">
                  <c:v>Conc_Luing</c:v>
                </c:pt>
              </c:strCache>
            </c:strRef>
          </c:cat>
          <c:val>
            <c:numRef>
              <c:f>'Group data activity'!$J$10:$J$13</c:f>
              <c:numCache>
                <c:formatCode>0.0</c:formatCode>
                <c:ptCount val="4"/>
                <c:pt idx="0">
                  <c:v>10.232138346425929</c:v>
                </c:pt>
                <c:pt idx="1">
                  <c:v>10.263774386648148</c:v>
                </c:pt>
                <c:pt idx="2">
                  <c:v>9.1462477589814828</c:v>
                </c:pt>
                <c:pt idx="3">
                  <c:v>9.9547298013888881</c:v>
                </c:pt>
              </c:numCache>
            </c:numRef>
          </c:val>
          <c:extLst>
            <c:ext xmlns:c16="http://schemas.microsoft.com/office/drawing/2014/chart" uri="{C3380CC4-5D6E-409C-BE32-E72D297353CC}">
              <c16:uniqueId val="{00000000-7706-4E84-9FDB-DBCE698DFBDE}"/>
            </c:ext>
          </c:extLst>
        </c:ser>
        <c:dLbls>
          <c:showLegendKey val="0"/>
          <c:showVal val="0"/>
          <c:showCatName val="0"/>
          <c:showSerName val="0"/>
          <c:showPercent val="0"/>
          <c:showBubbleSize val="0"/>
        </c:dLbls>
        <c:gapWidth val="105"/>
        <c:overlap val="-27"/>
        <c:axId val="737938480"/>
        <c:axId val="737943728"/>
      </c:barChart>
      <c:catAx>
        <c:axId val="73793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43728"/>
        <c:crosses val="autoZero"/>
        <c:auto val="1"/>
        <c:lblAlgn val="ctr"/>
        <c:lblOffset val="100"/>
        <c:noMultiLvlLbl val="0"/>
      </c:catAx>
      <c:valAx>
        <c:axId val="7379437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3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Average methane yield (g CH4 / kg DMI)</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cat>
            <c:strRef>
              <c:f>'Group data activity'!$D$34:$D$37</c:f>
              <c:strCache>
                <c:ptCount val="4"/>
                <c:pt idx="0">
                  <c:v>Forage_ChX</c:v>
                </c:pt>
                <c:pt idx="1">
                  <c:v>Forage_Luing</c:v>
                </c:pt>
                <c:pt idx="2">
                  <c:v>Conc_ChX</c:v>
                </c:pt>
                <c:pt idx="3">
                  <c:v>Conc_Luing</c:v>
                </c:pt>
              </c:strCache>
            </c:strRef>
          </c:cat>
          <c:val>
            <c:numRef>
              <c:f>'Group data activity'!$E$34:$E$37</c:f>
              <c:numCache>
                <c:formatCode>0.0</c:formatCode>
                <c:ptCount val="4"/>
                <c:pt idx="0">
                  <c:v>22.185313033776776</c:v>
                </c:pt>
                <c:pt idx="1">
                  <c:v>21.509041448274008</c:v>
                </c:pt>
                <c:pt idx="2">
                  <c:v>15.472876920920225</c:v>
                </c:pt>
                <c:pt idx="3">
                  <c:v>14.223354917462251</c:v>
                </c:pt>
              </c:numCache>
            </c:numRef>
          </c:val>
          <c:extLst>
            <c:ext xmlns:c16="http://schemas.microsoft.com/office/drawing/2014/chart" uri="{C3380CC4-5D6E-409C-BE32-E72D297353CC}">
              <c16:uniqueId val="{00000000-5D00-4FF8-A07B-892A7EA1E888}"/>
            </c:ext>
          </c:extLst>
        </c:ser>
        <c:dLbls>
          <c:showLegendKey val="0"/>
          <c:showVal val="0"/>
          <c:showCatName val="0"/>
          <c:showSerName val="0"/>
          <c:showPercent val="0"/>
          <c:showBubbleSize val="0"/>
        </c:dLbls>
        <c:gapWidth val="105"/>
        <c:overlap val="-27"/>
        <c:axId val="737938480"/>
        <c:axId val="737943728"/>
      </c:barChart>
      <c:catAx>
        <c:axId val="737938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43728"/>
        <c:crosses val="autoZero"/>
        <c:auto val="1"/>
        <c:lblAlgn val="ctr"/>
        <c:lblOffset val="100"/>
        <c:noMultiLvlLbl val="0"/>
      </c:catAx>
      <c:valAx>
        <c:axId val="7379437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384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activity'!$E$9</c:f>
              <c:strCache>
                <c:ptCount val="1"/>
                <c:pt idx="0">
                  <c:v>Control</c:v>
                </c:pt>
              </c:strCache>
            </c:strRef>
          </c:tx>
          <c:spPr>
            <a:solidFill>
              <a:schemeClr val="accent6"/>
            </a:solidFill>
            <a:ln>
              <a:noFill/>
            </a:ln>
            <a:effectLst/>
          </c:spPr>
          <c:invertIfNegative val="0"/>
          <c:cat>
            <c:strRef>
              <c:f>'Bar chart activity'!$D$10:$D$11</c:f>
              <c:strCache>
                <c:ptCount val="2"/>
                <c:pt idx="0">
                  <c:v>Forage_ChX</c:v>
                </c:pt>
                <c:pt idx="1">
                  <c:v>Forage_Luing</c:v>
                </c:pt>
              </c:strCache>
            </c:strRef>
          </c:cat>
          <c:val>
            <c:numRef>
              <c:f>'Bar chart activity'!$E$10:$E$11</c:f>
              <c:numCache>
                <c:formatCode>0.0</c:formatCode>
                <c:ptCount val="2"/>
                <c:pt idx="0">
                  <c:v>23.304074918617943</c:v>
                </c:pt>
                <c:pt idx="1">
                  <c:v>25.552530993088322</c:v>
                </c:pt>
              </c:numCache>
            </c:numRef>
          </c:val>
          <c:extLst>
            <c:ext xmlns:c16="http://schemas.microsoft.com/office/drawing/2014/chart" uri="{C3380CC4-5D6E-409C-BE32-E72D297353CC}">
              <c16:uniqueId val="{00000000-1D8E-4096-BFD8-49B2BC085657}"/>
            </c:ext>
          </c:extLst>
        </c:ser>
        <c:ser>
          <c:idx val="1"/>
          <c:order val="1"/>
          <c:tx>
            <c:strRef>
              <c:f>'Bar chart activity'!$F$9</c:f>
              <c:strCache>
                <c:ptCount val="1"/>
                <c:pt idx="0">
                  <c:v>Rapeseed</c:v>
                </c:pt>
              </c:strCache>
            </c:strRef>
          </c:tx>
          <c:spPr>
            <a:solidFill>
              <a:schemeClr val="accent5"/>
            </a:solidFill>
            <a:ln>
              <a:noFill/>
            </a:ln>
            <a:effectLst/>
          </c:spPr>
          <c:invertIfNegative val="0"/>
          <c:cat>
            <c:strRef>
              <c:f>'Bar chart activity'!$D$10:$D$11</c:f>
              <c:strCache>
                <c:ptCount val="2"/>
                <c:pt idx="0">
                  <c:v>Forage_ChX</c:v>
                </c:pt>
                <c:pt idx="1">
                  <c:v>Forage_Luing</c:v>
                </c:pt>
              </c:strCache>
            </c:strRef>
          </c:cat>
          <c:val>
            <c:numRef>
              <c:f>'Bar chart activity'!$F$10:$F$11</c:f>
              <c:numCache>
                <c:formatCode>0.0</c:formatCode>
                <c:ptCount val="2"/>
                <c:pt idx="0">
                  <c:v>21.758742329434181</c:v>
                </c:pt>
                <c:pt idx="1">
                  <c:v>22.189270347506131</c:v>
                </c:pt>
              </c:numCache>
            </c:numRef>
          </c:val>
          <c:extLst>
            <c:ext xmlns:c16="http://schemas.microsoft.com/office/drawing/2014/chart" uri="{C3380CC4-5D6E-409C-BE32-E72D297353CC}">
              <c16:uniqueId val="{00000001-1D8E-4096-BFD8-49B2BC085657}"/>
            </c:ext>
          </c:extLst>
        </c:ser>
        <c:ser>
          <c:idx val="2"/>
          <c:order val="2"/>
          <c:tx>
            <c:strRef>
              <c:f>'Bar chart activity'!$G$9</c:f>
              <c:strCache>
                <c:ptCount val="1"/>
                <c:pt idx="0">
                  <c:v>Nitrate</c:v>
                </c:pt>
              </c:strCache>
            </c:strRef>
          </c:tx>
          <c:spPr>
            <a:solidFill>
              <a:schemeClr val="accent4"/>
            </a:solidFill>
            <a:ln>
              <a:noFill/>
            </a:ln>
            <a:effectLst/>
          </c:spPr>
          <c:invertIfNegative val="0"/>
          <c:cat>
            <c:strRef>
              <c:f>'Bar chart activity'!$D$10:$D$11</c:f>
              <c:strCache>
                <c:ptCount val="2"/>
                <c:pt idx="0">
                  <c:v>Forage_ChX</c:v>
                </c:pt>
                <c:pt idx="1">
                  <c:v>Forage_Luing</c:v>
                </c:pt>
              </c:strCache>
            </c:strRef>
          </c:cat>
          <c:val>
            <c:numRef>
              <c:f>'Bar chart activity'!$G$10:$G$11</c:f>
              <c:numCache>
                <c:formatCode>0.0</c:formatCode>
                <c:ptCount val="2"/>
                <c:pt idx="0">
                  <c:v>21.464210229713835</c:v>
                </c:pt>
                <c:pt idx="1">
                  <c:v>19.07881110038474</c:v>
                </c:pt>
              </c:numCache>
            </c:numRef>
          </c:val>
          <c:extLst>
            <c:ext xmlns:c16="http://schemas.microsoft.com/office/drawing/2014/chart" uri="{C3380CC4-5D6E-409C-BE32-E72D297353CC}">
              <c16:uniqueId val="{00000002-1D8E-4096-BFD8-49B2BC085657}"/>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Methane Yield (g CH4 /kg  DMI)</a:t>
                </a:r>
              </a:p>
            </c:rich>
          </c:tx>
          <c:layout>
            <c:manualLayout>
              <c:xMode val="edge"/>
              <c:yMode val="edge"/>
              <c:x val="3.1288887136930205E-2"/>
              <c:y val="4.684165379287936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activity'!$E$9</c:f>
              <c:strCache>
                <c:ptCount val="1"/>
                <c:pt idx="0">
                  <c:v>Control</c:v>
                </c:pt>
              </c:strCache>
            </c:strRef>
          </c:tx>
          <c:spPr>
            <a:solidFill>
              <a:schemeClr val="accent6"/>
            </a:solidFill>
            <a:ln>
              <a:noFill/>
            </a:ln>
            <a:effectLst/>
          </c:spPr>
          <c:invertIfNegative val="0"/>
          <c:cat>
            <c:strRef>
              <c:f>'Bar chart activity'!$D$13:$D$14</c:f>
              <c:strCache>
                <c:ptCount val="2"/>
                <c:pt idx="0">
                  <c:v>Conc_ChX</c:v>
                </c:pt>
                <c:pt idx="1">
                  <c:v>Conc_Luing</c:v>
                </c:pt>
              </c:strCache>
            </c:strRef>
          </c:cat>
          <c:val>
            <c:numRef>
              <c:f>'Bar chart activity'!$E$13:$E$14</c:f>
              <c:numCache>
                <c:formatCode>0.0</c:formatCode>
                <c:ptCount val="2"/>
                <c:pt idx="0">
                  <c:v>14.558714523881806</c:v>
                </c:pt>
                <c:pt idx="1">
                  <c:v>15.441128688349616</c:v>
                </c:pt>
              </c:numCache>
            </c:numRef>
          </c:val>
          <c:extLst>
            <c:ext xmlns:c16="http://schemas.microsoft.com/office/drawing/2014/chart" uri="{C3380CC4-5D6E-409C-BE32-E72D297353CC}">
              <c16:uniqueId val="{00000000-BF86-4E16-BE1C-851E78581D08}"/>
            </c:ext>
          </c:extLst>
        </c:ser>
        <c:ser>
          <c:idx val="1"/>
          <c:order val="1"/>
          <c:tx>
            <c:strRef>
              <c:f>'Bar chart activity'!$F$9</c:f>
              <c:strCache>
                <c:ptCount val="1"/>
                <c:pt idx="0">
                  <c:v>Rapeseed</c:v>
                </c:pt>
              </c:strCache>
            </c:strRef>
          </c:tx>
          <c:spPr>
            <a:solidFill>
              <a:schemeClr val="accent5"/>
            </a:solidFill>
            <a:ln>
              <a:noFill/>
            </a:ln>
            <a:effectLst/>
          </c:spPr>
          <c:invertIfNegative val="0"/>
          <c:cat>
            <c:strRef>
              <c:f>'Bar chart activity'!$D$13:$D$14</c:f>
              <c:strCache>
                <c:ptCount val="2"/>
                <c:pt idx="0">
                  <c:v>Conc_ChX</c:v>
                </c:pt>
                <c:pt idx="1">
                  <c:v>Conc_Luing</c:v>
                </c:pt>
              </c:strCache>
            </c:strRef>
          </c:cat>
          <c:val>
            <c:numRef>
              <c:f>'Bar chart activity'!$F$13:$F$14</c:f>
              <c:numCache>
                <c:formatCode>0.0</c:formatCode>
                <c:ptCount val="2"/>
                <c:pt idx="0">
                  <c:v>16.241994158351979</c:v>
                </c:pt>
                <c:pt idx="1">
                  <c:v>13.40154912677794</c:v>
                </c:pt>
              </c:numCache>
            </c:numRef>
          </c:val>
          <c:extLst>
            <c:ext xmlns:c16="http://schemas.microsoft.com/office/drawing/2014/chart" uri="{C3380CC4-5D6E-409C-BE32-E72D297353CC}">
              <c16:uniqueId val="{00000001-BF86-4E16-BE1C-851E78581D08}"/>
            </c:ext>
          </c:extLst>
        </c:ser>
        <c:ser>
          <c:idx val="2"/>
          <c:order val="2"/>
          <c:tx>
            <c:strRef>
              <c:f>'Bar chart activity'!$G$9</c:f>
              <c:strCache>
                <c:ptCount val="1"/>
                <c:pt idx="0">
                  <c:v>Nitrate</c:v>
                </c:pt>
              </c:strCache>
            </c:strRef>
          </c:tx>
          <c:spPr>
            <a:solidFill>
              <a:schemeClr val="accent4"/>
            </a:solidFill>
            <a:ln>
              <a:noFill/>
            </a:ln>
            <a:effectLst/>
          </c:spPr>
          <c:invertIfNegative val="0"/>
          <c:cat>
            <c:strRef>
              <c:f>'Bar chart activity'!$D$13:$D$14</c:f>
              <c:strCache>
                <c:ptCount val="2"/>
                <c:pt idx="0">
                  <c:v>Conc_ChX</c:v>
                </c:pt>
                <c:pt idx="1">
                  <c:v>Conc_Luing</c:v>
                </c:pt>
              </c:strCache>
            </c:strRef>
          </c:cat>
          <c:val>
            <c:numRef>
              <c:f>'Bar chart activity'!$G$13:$G$14</c:f>
              <c:numCache>
                <c:formatCode>0.0</c:formatCode>
                <c:ptCount val="2"/>
                <c:pt idx="0">
                  <c:v>15.697292000173521</c:v>
                </c:pt>
                <c:pt idx="1">
                  <c:v>13.780077319078343</c:v>
                </c:pt>
              </c:numCache>
            </c:numRef>
          </c:val>
          <c:extLst>
            <c:ext xmlns:c16="http://schemas.microsoft.com/office/drawing/2014/chart" uri="{C3380CC4-5D6E-409C-BE32-E72D297353CC}">
              <c16:uniqueId val="{00000002-BF86-4E16-BE1C-851E78581D08}"/>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Methane Yield (g Ch4 / kg DMI)</a:t>
                </a:r>
              </a:p>
            </c:rich>
          </c:tx>
          <c:layout>
            <c:manualLayout>
              <c:xMode val="edge"/>
              <c:yMode val="edge"/>
              <c:x val="1.4981273408239701E-2"/>
              <c:y val="7.8167507119027466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activity'!$E$34</c:f>
              <c:strCache>
                <c:ptCount val="1"/>
                <c:pt idx="0">
                  <c:v>Control</c:v>
                </c:pt>
              </c:strCache>
            </c:strRef>
          </c:tx>
          <c:spPr>
            <a:solidFill>
              <a:schemeClr val="accent6"/>
            </a:solidFill>
            <a:ln>
              <a:noFill/>
            </a:ln>
            <a:effectLst/>
          </c:spPr>
          <c:invertIfNegative val="0"/>
          <c:cat>
            <c:strRef>
              <c:f>'Bar chart activity'!$D$35:$D$36</c:f>
              <c:strCache>
                <c:ptCount val="2"/>
                <c:pt idx="0">
                  <c:v>Forage_ChX</c:v>
                </c:pt>
                <c:pt idx="1">
                  <c:v>Forage_Luing</c:v>
                </c:pt>
              </c:strCache>
            </c:strRef>
          </c:cat>
          <c:val>
            <c:numRef>
              <c:f>'Bar chart activity'!$E$35:$E$36</c:f>
              <c:numCache>
                <c:formatCode>0.0</c:formatCode>
                <c:ptCount val="2"/>
                <c:pt idx="0">
                  <c:v>10.320773463722222</c:v>
                </c:pt>
                <c:pt idx="1">
                  <c:v>9.4126127107222217</c:v>
                </c:pt>
              </c:numCache>
            </c:numRef>
          </c:val>
          <c:extLst>
            <c:ext xmlns:c16="http://schemas.microsoft.com/office/drawing/2014/chart" uri="{C3380CC4-5D6E-409C-BE32-E72D297353CC}">
              <c16:uniqueId val="{00000000-7199-4D35-9D1F-FA4BF7D4CCE4}"/>
            </c:ext>
          </c:extLst>
        </c:ser>
        <c:ser>
          <c:idx val="1"/>
          <c:order val="1"/>
          <c:tx>
            <c:strRef>
              <c:f>'Bar chart activity'!$F$34</c:f>
              <c:strCache>
                <c:ptCount val="1"/>
                <c:pt idx="0">
                  <c:v>Rapeseed</c:v>
                </c:pt>
              </c:strCache>
            </c:strRef>
          </c:tx>
          <c:spPr>
            <a:solidFill>
              <a:schemeClr val="accent5"/>
            </a:solidFill>
            <a:ln>
              <a:noFill/>
            </a:ln>
            <a:effectLst/>
          </c:spPr>
          <c:invertIfNegative val="0"/>
          <c:cat>
            <c:strRef>
              <c:f>'Bar chart activity'!$D$35:$D$36</c:f>
              <c:strCache>
                <c:ptCount val="2"/>
                <c:pt idx="0">
                  <c:v>Forage_ChX</c:v>
                </c:pt>
                <c:pt idx="1">
                  <c:v>Forage_Luing</c:v>
                </c:pt>
              </c:strCache>
            </c:strRef>
          </c:cat>
          <c:val>
            <c:numRef>
              <c:f>'Bar chart activity'!$F$35:$F$36</c:f>
              <c:numCache>
                <c:formatCode>0.0</c:formatCode>
                <c:ptCount val="2"/>
                <c:pt idx="0">
                  <c:v>10.682856993888889</c:v>
                </c:pt>
                <c:pt idx="1">
                  <c:v>10.264333779333334</c:v>
                </c:pt>
              </c:numCache>
            </c:numRef>
          </c:val>
          <c:extLst>
            <c:ext xmlns:c16="http://schemas.microsoft.com/office/drawing/2014/chart" uri="{C3380CC4-5D6E-409C-BE32-E72D297353CC}">
              <c16:uniqueId val="{00000001-7199-4D35-9D1F-FA4BF7D4CCE4}"/>
            </c:ext>
          </c:extLst>
        </c:ser>
        <c:ser>
          <c:idx val="2"/>
          <c:order val="2"/>
          <c:tx>
            <c:strRef>
              <c:f>'Bar chart activity'!$G$34</c:f>
              <c:strCache>
                <c:ptCount val="1"/>
                <c:pt idx="0">
                  <c:v>Nitrate</c:v>
                </c:pt>
              </c:strCache>
            </c:strRef>
          </c:tx>
          <c:spPr>
            <a:solidFill>
              <a:schemeClr val="accent4"/>
            </a:solidFill>
            <a:ln>
              <a:noFill/>
            </a:ln>
            <a:effectLst/>
          </c:spPr>
          <c:invertIfNegative val="0"/>
          <c:cat>
            <c:strRef>
              <c:f>'Bar chart activity'!$D$35:$D$36</c:f>
              <c:strCache>
                <c:ptCount val="2"/>
                <c:pt idx="0">
                  <c:v>Forage_ChX</c:v>
                </c:pt>
                <c:pt idx="1">
                  <c:v>Forage_Luing</c:v>
                </c:pt>
              </c:strCache>
            </c:strRef>
          </c:cat>
          <c:val>
            <c:numRef>
              <c:f>'Bar chart activity'!$G$35:$G$36</c:f>
              <c:numCache>
                <c:formatCode>0.0</c:formatCode>
                <c:ptCount val="2"/>
                <c:pt idx="0">
                  <c:v>9.6927845816666665</c:v>
                </c:pt>
                <c:pt idx="1">
                  <c:v>11.114376669888889</c:v>
                </c:pt>
              </c:numCache>
            </c:numRef>
          </c:val>
          <c:extLst>
            <c:ext xmlns:c16="http://schemas.microsoft.com/office/drawing/2014/chart" uri="{C3380CC4-5D6E-409C-BE32-E72D297353CC}">
              <c16:uniqueId val="{00000001-B00F-4053-8C91-319652FAAE6E}"/>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max val="1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a:t>
                </a:r>
                <a:r>
                  <a:rPr lang="en-GB"/>
                  <a:t> (Kg)</a:t>
                </a:r>
              </a:p>
            </c:rich>
          </c:tx>
          <c:layout>
            <c:manualLayout>
              <c:xMode val="edge"/>
              <c:yMode val="edge"/>
              <c:x val="3.1288887136930205E-2"/>
              <c:y val="4.684165379287936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activity'!$E$34</c:f>
              <c:strCache>
                <c:ptCount val="1"/>
                <c:pt idx="0">
                  <c:v>Control</c:v>
                </c:pt>
              </c:strCache>
            </c:strRef>
          </c:tx>
          <c:spPr>
            <a:solidFill>
              <a:schemeClr val="accent6"/>
            </a:solidFill>
            <a:ln>
              <a:noFill/>
            </a:ln>
            <a:effectLst/>
          </c:spPr>
          <c:invertIfNegative val="0"/>
          <c:cat>
            <c:strRef>
              <c:f>'Bar chart activity'!$D$38:$D$39</c:f>
              <c:strCache>
                <c:ptCount val="2"/>
                <c:pt idx="0">
                  <c:v>Conc_ChX</c:v>
                </c:pt>
                <c:pt idx="1">
                  <c:v>Conc_Luing</c:v>
                </c:pt>
              </c:strCache>
            </c:strRef>
          </c:cat>
          <c:val>
            <c:numRef>
              <c:f>'Bar chart activity'!$E$38:$E$39</c:f>
              <c:numCache>
                <c:formatCode>0.0</c:formatCode>
                <c:ptCount val="2"/>
                <c:pt idx="0">
                  <c:v>9.740856924111112</c:v>
                </c:pt>
                <c:pt idx="1">
                  <c:v>10.256002076888887</c:v>
                </c:pt>
              </c:numCache>
            </c:numRef>
          </c:val>
          <c:extLst>
            <c:ext xmlns:c16="http://schemas.microsoft.com/office/drawing/2014/chart" uri="{C3380CC4-5D6E-409C-BE32-E72D297353CC}">
              <c16:uniqueId val="{00000000-E6AD-40D9-AFFD-73276E3F16C0}"/>
            </c:ext>
          </c:extLst>
        </c:ser>
        <c:ser>
          <c:idx val="1"/>
          <c:order val="1"/>
          <c:tx>
            <c:strRef>
              <c:f>'Bar chart activity'!$F$34</c:f>
              <c:strCache>
                <c:ptCount val="1"/>
                <c:pt idx="0">
                  <c:v>Rapeseed</c:v>
                </c:pt>
              </c:strCache>
            </c:strRef>
          </c:tx>
          <c:spPr>
            <a:solidFill>
              <a:schemeClr val="accent5"/>
            </a:solidFill>
            <a:ln>
              <a:noFill/>
            </a:ln>
            <a:effectLst/>
          </c:spPr>
          <c:invertIfNegative val="0"/>
          <c:cat>
            <c:strRef>
              <c:f>'Bar chart activity'!$D$38:$D$39</c:f>
              <c:strCache>
                <c:ptCount val="2"/>
                <c:pt idx="0">
                  <c:v>Conc_ChX</c:v>
                </c:pt>
                <c:pt idx="1">
                  <c:v>Conc_Luing</c:v>
                </c:pt>
              </c:strCache>
            </c:strRef>
          </c:cat>
          <c:val>
            <c:numRef>
              <c:f>'Bar chart activity'!$F$38:$F$39</c:f>
              <c:numCache>
                <c:formatCode>0.0</c:formatCode>
                <c:ptCount val="2"/>
                <c:pt idx="0">
                  <c:v>9.0564218856111101</c:v>
                </c:pt>
                <c:pt idx="1">
                  <c:v>10.032595229499998</c:v>
                </c:pt>
              </c:numCache>
            </c:numRef>
          </c:val>
          <c:extLst>
            <c:ext xmlns:c16="http://schemas.microsoft.com/office/drawing/2014/chart" uri="{C3380CC4-5D6E-409C-BE32-E72D297353CC}">
              <c16:uniqueId val="{00000001-E6AD-40D9-AFFD-73276E3F16C0}"/>
            </c:ext>
          </c:extLst>
        </c:ser>
        <c:ser>
          <c:idx val="2"/>
          <c:order val="2"/>
          <c:tx>
            <c:strRef>
              <c:f>'Bar chart activity'!$G$34</c:f>
              <c:strCache>
                <c:ptCount val="1"/>
                <c:pt idx="0">
                  <c:v>Nitrate</c:v>
                </c:pt>
              </c:strCache>
            </c:strRef>
          </c:tx>
          <c:spPr>
            <a:solidFill>
              <a:schemeClr val="accent4"/>
            </a:solidFill>
            <a:ln>
              <a:noFill/>
            </a:ln>
            <a:effectLst/>
          </c:spPr>
          <c:invertIfNegative val="0"/>
          <c:cat>
            <c:strRef>
              <c:f>'Bar chart activity'!$D$38:$D$39</c:f>
              <c:strCache>
                <c:ptCount val="2"/>
                <c:pt idx="0">
                  <c:v>Conc_ChX</c:v>
                </c:pt>
                <c:pt idx="1">
                  <c:v>Conc_Luing</c:v>
                </c:pt>
              </c:strCache>
            </c:strRef>
          </c:cat>
          <c:val>
            <c:numRef>
              <c:f>'Bar chart activity'!$G$38:$G$39</c:f>
              <c:numCache>
                <c:formatCode>0.0</c:formatCode>
                <c:ptCount val="2"/>
                <c:pt idx="0">
                  <c:v>8.6414644672222227</c:v>
                </c:pt>
                <c:pt idx="1">
                  <c:v>9.5755920977777773</c:v>
                </c:pt>
              </c:numCache>
            </c:numRef>
          </c:val>
          <c:extLst>
            <c:ext xmlns:c16="http://schemas.microsoft.com/office/drawing/2014/chart" uri="{C3380CC4-5D6E-409C-BE32-E72D297353CC}">
              <c16:uniqueId val="{00000002-E6AD-40D9-AFFD-73276E3F16C0}"/>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max val="1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Feed</a:t>
                </a:r>
                <a:r>
                  <a:rPr lang="en-GB" baseline="0"/>
                  <a:t> Intake</a:t>
                </a:r>
                <a:r>
                  <a:rPr lang="en-GB"/>
                  <a:t> (Kg)</a:t>
                </a:r>
              </a:p>
            </c:rich>
          </c:tx>
          <c:layout>
            <c:manualLayout>
              <c:xMode val="edge"/>
              <c:yMode val="edge"/>
              <c:x val="3.1288887136930205E-2"/>
              <c:y val="4.684165379287936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activity'!$E$58</c:f>
              <c:strCache>
                <c:ptCount val="1"/>
                <c:pt idx="0">
                  <c:v>Control</c:v>
                </c:pt>
              </c:strCache>
            </c:strRef>
          </c:tx>
          <c:spPr>
            <a:solidFill>
              <a:schemeClr val="accent6"/>
            </a:solidFill>
            <a:ln>
              <a:noFill/>
            </a:ln>
            <a:effectLst/>
          </c:spPr>
          <c:invertIfNegative val="0"/>
          <c:cat>
            <c:strRef>
              <c:f>'Bar chart activity'!$D$59:$D$60</c:f>
              <c:strCache>
                <c:ptCount val="2"/>
                <c:pt idx="0">
                  <c:v>Forage_ChX</c:v>
                </c:pt>
                <c:pt idx="1">
                  <c:v>Forage_Luing</c:v>
                </c:pt>
              </c:strCache>
            </c:strRef>
          </c:cat>
          <c:val>
            <c:numRef>
              <c:f>'Bar chart activity'!$E$59:$E$60</c:f>
              <c:numCache>
                <c:formatCode>0.0</c:formatCode>
                <c:ptCount val="2"/>
                <c:pt idx="0">
                  <c:v>1.4417233558333331</c:v>
                </c:pt>
                <c:pt idx="1">
                  <c:v>1.2102040814999999</c:v>
                </c:pt>
              </c:numCache>
            </c:numRef>
          </c:val>
          <c:extLst>
            <c:ext xmlns:c16="http://schemas.microsoft.com/office/drawing/2014/chart" uri="{C3380CC4-5D6E-409C-BE32-E72D297353CC}">
              <c16:uniqueId val="{00000000-D62D-4899-A50A-EAF6441F096F}"/>
            </c:ext>
          </c:extLst>
        </c:ser>
        <c:ser>
          <c:idx val="1"/>
          <c:order val="1"/>
          <c:tx>
            <c:strRef>
              <c:f>'Bar chart activity'!$F$58</c:f>
              <c:strCache>
                <c:ptCount val="1"/>
                <c:pt idx="0">
                  <c:v>Rapeseed</c:v>
                </c:pt>
              </c:strCache>
            </c:strRef>
          </c:tx>
          <c:spPr>
            <a:solidFill>
              <a:schemeClr val="accent5"/>
            </a:solidFill>
            <a:ln>
              <a:noFill/>
            </a:ln>
            <a:effectLst/>
          </c:spPr>
          <c:invertIfNegative val="0"/>
          <c:cat>
            <c:strRef>
              <c:f>'Bar chart activity'!$D$59:$D$60</c:f>
              <c:strCache>
                <c:ptCount val="2"/>
                <c:pt idx="0">
                  <c:v>Forage_ChX</c:v>
                </c:pt>
                <c:pt idx="1">
                  <c:v>Forage_Luing</c:v>
                </c:pt>
              </c:strCache>
            </c:strRef>
          </c:cat>
          <c:val>
            <c:numRef>
              <c:f>'Bar chart activity'!$F$59:$F$60</c:f>
              <c:numCache>
                <c:formatCode>0.0</c:formatCode>
                <c:ptCount val="2"/>
                <c:pt idx="0">
                  <c:v>1.4306692953333335</c:v>
                </c:pt>
                <c:pt idx="1">
                  <c:v>1.1023809523333337</c:v>
                </c:pt>
              </c:numCache>
            </c:numRef>
          </c:val>
          <c:extLst>
            <c:ext xmlns:c16="http://schemas.microsoft.com/office/drawing/2014/chart" uri="{C3380CC4-5D6E-409C-BE32-E72D297353CC}">
              <c16:uniqueId val="{00000001-D62D-4899-A50A-EAF6441F096F}"/>
            </c:ext>
          </c:extLst>
        </c:ser>
        <c:ser>
          <c:idx val="2"/>
          <c:order val="2"/>
          <c:tx>
            <c:strRef>
              <c:f>'Bar chart activity'!$G$58</c:f>
              <c:strCache>
                <c:ptCount val="1"/>
                <c:pt idx="0">
                  <c:v>Nitrate</c:v>
                </c:pt>
              </c:strCache>
            </c:strRef>
          </c:tx>
          <c:spPr>
            <a:solidFill>
              <a:schemeClr val="accent4"/>
            </a:solidFill>
            <a:ln>
              <a:noFill/>
            </a:ln>
            <a:effectLst/>
          </c:spPr>
          <c:invertIfNegative val="0"/>
          <c:cat>
            <c:strRef>
              <c:f>'Bar chart activity'!$D$59:$D$60</c:f>
              <c:strCache>
                <c:ptCount val="2"/>
                <c:pt idx="0">
                  <c:v>Forage_ChX</c:v>
                </c:pt>
                <c:pt idx="1">
                  <c:v>Forage_Luing</c:v>
                </c:pt>
              </c:strCache>
            </c:strRef>
          </c:cat>
          <c:val>
            <c:numRef>
              <c:f>'Bar chart activity'!$G$59:$G$60</c:f>
              <c:numCache>
                <c:formatCode>0.0</c:formatCode>
                <c:ptCount val="2"/>
                <c:pt idx="0">
                  <c:v>1.4087301590000001</c:v>
                </c:pt>
                <c:pt idx="1">
                  <c:v>1.4493197280000003</c:v>
                </c:pt>
              </c:numCache>
            </c:numRef>
          </c:val>
          <c:extLst>
            <c:ext xmlns:c16="http://schemas.microsoft.com/office/drawing/2014/chart" uri="{C3380CC4-5D6E-409C-BE32-E72D297353CC}">
              <c16:uniqueId val="{00000002-D62D-4899-A50A-EAF6441F096F}"/>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 growth rate (kg/day)</a:t>
                </a:r>
              </a:p>
            </c:rich>
          </c:tx>
          <c:layout>
            <c:manualLayout>
              <c:xMode val="edge"/>
              <c:yMode val="edge"/>
              <c:x val="4.8355552847983041E-2"/>
              <c:y val="0.1084478659273935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'Bar chart activity'!$E$58</c:f>
              <c:strCache>
                <c:ptCount val="1"/>
                <c:pt idx="0">
                  <c:v>Control</c:v>
                </c:pt>
              </c:strCache>
            </c:strRef>
          </c:tx>
          <c:spPr>
            <a:solidFill>
              <a:schemeClr val="accent6"/>
            </a:solidFill>
            <a:ln>
              <a:noFill/>
            </a:ln>
            <a:effectLst/>
          </c:spPr>
          <c:invertIfNegative val="0"/>
          <c:cat>
            <c:strRef>
              <c:f>'Bar chart activity'!$D$62:$D$63</c:f>
              <c:strCache>
                <c:ptCount val="2"/>
                <c:pt idx="0">
                  <c:v>Conc_ChX</c:v>
                </c:pt>
                <c:pt idx="1">
                  <c:v>Conc_Luing</c:v>
                </c:pt>
              </c:strCache>
            </c:strRef>
          </c:cat>
          <c:val>
            <c:numRef>
              <c:f>'Bar chart activity'!$E$62:$E$63</c:f>
              <c:numCache>
                <c:formatCode>0.0</c:formatCode>
                <c:ptCount val="2"/>
                <c:pt idx="0">
                  <c:v>1.1749433106666669</c:v>
                </c:pt>
                <c:pt idx="1">
                  <c:v>1.4261904761666664</c:v>
                </c:pt>
              </c:numCache>
            </c:numRef>
          </c:val>
          <c:extLst>
            <c:ext xmlns:c16="http://schemas.microsoft.com/office/drawing/2014/chart" uri="{C3380CC4-5D6E-409C-BE32-E72D297353CC}">
              <c16:uniqueId val="{00000000-BAE3-47DF-9235-AB6D94E04196}"/>
            </c:ext>
          </c:extLst>
        </c:ser>
        <c:ser>
          <c:idx val="1"/>
          <c:order val="1"/>
          <c:tx>
            <c:strRef>
              <c:f>'Bar chart activity'!$F$58</c:f>
              <c:strCache>
                <c:ptCount val="1"/>
                <c:pt idx="0">
                  <c:v>Rapeseed</c:v>
                </c:pt>
              </c:strCache>
            </c:strRef>
          </c:tx>
          <c:spPr>
            <a:solidFill>
              <a:schemeClr val="accent5"/>
            </a:solidFill>
            <a:ln>
              <a:noFill/>
            </a:ln>
            <a:effectLst/>
          </c:spPr>
          <c:invertIfNegative val="0"/>
          <c:cat>
            <c:strRef>
              <c:f>'Bar chart activity'!$D$62:$D$63</c:f>
              <c:strCache>
                <c:ptCount val="2"/>
                <c:pt idx="0">
                  <c:v>Conc_ChX</c:v>
                </c:pt>
                <c:pt idx="1">
                  <c:v>Conc_Luing</c:v>
                </c:pt>
              </c:strCache>
            </c:strRef>
          </c:cat>
          <c:val>
            <c:numRef>
              <c:f>'Bar chart activity'!$F$62:$F$63</c:f>
              <c:numCache>
                <c:formatCode>0.0</c:formatCode>
                <c:ptCount val="2"/>
                <c:pt idx="0">
                  <c:v>1.5579365078333334</c:v>
                </c:pt>
                <c:pt idx="1">
                  <c:v>1.1948979591666666</c:v>
                </c:pt>
              </c:numCache>
            </c:numRef>
          </c:val>
          <c:extLst>
            <c:ext xmlns:c16="http://schemas.microsoft.com/office/drawing/2014/chart" uri="{C3380CC4-5D6E-409C-BE32-E72D297353CC}">
              <c16:uniqueId val="{00000001-BAE3-47DF-9235-AB6D94E04196}"/>
            </c:ext>
          </c:extLst>
        </c:ser>
        <c:ser>
          <c:idx val="2"/>
          <c:order val="2"/>
          <c:tx>
            <c:strRef>
              <c:f>'Bar chart activity'!$G$58</c:f>
              <c:strCache>
                <c:ptCount val="1"/>
                <c:pt idx="0">
                  <c:v>Nitrate</c:v>
                </c:pt>
              </c:strCache>
            </c:strRef>
          </c:tx>
          <c:spPr>
            <a:solidFill>
              <a:schemeClr val="accent4"/>
            </a:solidFill>
            <a:ln>
              <a:noFill/>
            </a:ln>
            <a:effectLst/>
          </c:spPr>
          <c:invertIfNegative val="0"/>
          <c:cat>
            <c:strRef>
              <c:f>'Bar chart activity'!$D$62:$D$63</c:f>
              <c:strCache>
                <c:ptCount val="2"/>
                <c:pt idx="0">
                  <c:v>Conc_ChX</c:v>
                </c:pt>
                <c:pt idx="1">
                  <c:v>Conc_Luing</c:v>
                </c:pt>
              </c:strCache>
            </c:strRef>
          </c:cat>
          <c:val>
            <c:numRef>
              <c:f>'Bar chart activity'!$G$62:$G$63</c:f>
              <c:numCache>
                <c:formatCode>0.0</c:formatCode>
                <c:ptCount val="2"/>
                <c:pt idx="0">
                  <c:v>1.3610544218333331</c:v>
                </c:pt>
                <c:pt idx="1">
                  <c:v>1.1246031746666667</c:v>
                </c:pt>
              </c:numCache>
            </c:numRef>
          </c:val>
          <c:extLst>
            <c:ext xmlns:c16="http://schemas.microsoft.com/office/drawing/2014/chart" uri="{C3380CC4-5D6E-409C-BE32-E72D297353CC}">
              <c16:uniqueId val="{00000002-BAE3-47DF-9235-AB6D94E04196}"/>
            </c:ext>
          </c:extLst>
        </c:ser>
        <c:dLbls>
          <c:showLegendKey val="0"/>
          <c:showVal val="0"/>
          <c:showCatName val="0"/>
          <c:showSerName val="0"/>
          <c:showPercent val="0"/>
          <c:showBubbleSize val="0"/>
        </c:dLbls>
        <c:gapWidth val="219"/>
        <c:overlap val="-27"/>
        <c:axId val="695898040"/>
        <c:axId val="695898368"/>
      </c:barChart>
      <c:catAx>
        <c:axId val="695898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368"/>
        <c:crosses val="autoZero"/>
        <c:auto val="1"/>
        <c:lblAlgn val="ctr"/>
        <c:lblOffset val="100"/>
        <c:noMultiLvlLbl val="0"/>
      </c:catAx>
      <c:valAx>
        <c:axId val="695898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Average</a:t>
                </a:r>
                <a:r>
                  <a:rPr lang="en-GB" baseline="0"/>
                  <a:t> growth rate</a:t>
                </a:r>
                <a:r>
                  <a:rPr lang="en-GB"/>
                  <a:t> (kg/day)</a:t>
                </a:r>
              </a:p>
            </c:rich>
          </c:tx>
          <c:layout>
            <c:manualLayout>
              <c:xMode val="edge"/>
              <c:yMode val="edge"/>
              <c:x val="3.1288887136930205E-2"/>
              <c:y val="4.6841653792879363E-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958980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eg"/><Relationship Id="rId5" Type="http://schemas.openxmlformats.org/officeDocument/2006/relationships/image" Target="../media/image6.jpg"/><Relationship Id="rId4" Type="http://schemas.openxmlformats.org/officeDocument/2006/relationships/image" Target="../media/image5.jp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6.xml"/><Relationship Id="rId7" Type="http://schemas.openxmlformats.org/officeDocument/2006/relationships/image" Target="../media/image2.jpe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 Id="rId9"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4.jpe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8</xdr:col>
      <xdr:colOff>276303</xdr:colOff>
      <xdr:row>8</xdr:row>
      <xdr:rowOff>1086</xdr:rowOff>
    </xdr:from>
    <xdr:ext cx="2985041" cy="4248150"/>
    <xdr:pic>
      <xdr:nvPicPr>
        <xdr:cNvPr id="2" name="Picture 1">
          <a:extLst>
            <a:ext uri="{FF2B5EF4-FFF2-40B4-BE49-F238E27FC236}">
              <a16:creationId xmlns:a16="http://schemas.microsoft.com/office/drawing/2014/main" id="{6150379E-8138-4325-96D3-0F43ADF3347C}"/>
            </a:ext>
          </a:extLst>
        </xdr:cNvPr>
        <xdr:cNvPicPr>
          <a:picLocks noChangeAspect="1"/>
        </xdr:cNvPicPr>
      </xdr:nvPicPr>
      <xdr:blipFill>
        <a:blip xmlns:r="http://schemas.openxmlformats.org/officeDocument/2006/relationships" r:embed="rId1"/>
        <a:stretch>
          <a:fillRect/>
        </a:stretch>
      </xdr:blipFill>
      <xdr:spPr>
        <a:xfrm>
          <a:off x="5782218" y="1480171"/>
          <a:ext cx="2985041" cy="4248150"/>
        </a:xfrm>
        <a:prstGeom prst="rect">
          <a:avLst/>
        </a:prstGeom>
      </xdr:spPr>
    </xdr:pic>
    <xdr:clientData/>
  </xdr:oneCellAnchor>
  <xdr:twoCellAnchor>
    <xdr:from>
      <xdr:col>0</xdr:col>
      <xdr:colOff>138152</xdr:colOff>
      <xdr:row>8</xdr:row>
      <xdr:rowOff>8828</xdr:rowOff>
    </xdr:from>
    <xdr:to>
      <xdr:col>4</xdr:col>
      <xdr:colOff>1394</xdr:colOff>
      <xdr:row>35</xdr:row>
      <xdr:rowOff>142875</xdr:rowOff>
    </xdr:to>
    <xdr:sp macro="" textlink="">
      <xdr:nvSpPr>
        <xdr:cNvPr id="9217" name="Text Box 1">
          <a:extLst>
            <a:ext uri="{FF2B5EF4-FFF2-40B4-BE49-F238E27FC236}">
              <a16:creationId xmlns:a16="http://schemas.microsoft.com/office/drawing/2014/main" id="{9964A7A0-AF5E-4F9C-88B5-71D2552C1D6A}"/>
            </a:ext>
          </a:extLst>
        </xdr:cNvPr>
        <xdr:cNvSpPr txBox="1">
          <a:spLocks noChangeArrowheads="1"/>
        </xdr:cNvSpPr>
      </xdr:nvSpPr>
      <xdr:spPr bwMode="auto">
        <a:xfrm>
          <a:off x="138152" y="1504253"/>
          <a:ext cx="2063517" cy="5020372"/>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100" b="0" i="0" u="none" strike="noStrike" baseline="0">
              <a:solidFill>
                <a:srgbClr val="000000"/>
              </a:solidFill>
              <a:latin typeface="+mn-lt"/>
              <a:cs typeface="Arial"/>
            </a:rPr>
            <a:t>Cattle are ruminant animals which means that they produce methane gas (CH4) while digesting their feed in the rumen. This methane is mostly released to the atmosphere by eructation (burping).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Methane is a greenhouse gas which contributes to climate change and has a global warming potential of 28 CO2-equivalent. This means it is 28 times more effective at trapping heat in the Earth's atmosphere than carbon dioxide.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At SRUC's Easter Howgate Beef Research Centre there are special respiration chambers which can be used to measure how much methane cattle produce through burping.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Experiments have used the respiration chambers to test if different diets or diet supplements can reduce the amount of methane cattle burp out, so reducing the climate impact of beef production.</a:t>
          </a:r>
        </a:p>
      </xdr:txBody>
    </xdr:sp>
    <xdr:clientData/>
  </xdr:twoCellAnchor>
  <xdr:twoCellAnchor>
    <xdr:from>
      <xdr:col>4</xdr:col>
      <xdr:colOff>81002</xdr:colOff>
      <xdr:row>7</xdr:row>
      <xdr:rowOff>120262</xdr:rowOff>
    </xdr:from>
    <xdr:to>
      <xdr:col>8</xdr:col>
      <xdr:colOff>81002</xdr:colOff>
      <xdr:row>34</xdr:row>
      <xdr:rowOff>0</xdr:rowOff>
    </xdr:to>
    <xdr:sp macro="" textlink="">
      <xdr:nvSpPr>
        <xdr:cNvPr id="5" name="Text Box 1">
          <a:extLst>
            <a:ext uri="{FF2B5EF4-FFF2-40B4-BE49-F238E27FC236}">
              <a16:creationId xmlns:a16="http://schemas.microsoft.com/office/drawing/2014/main" id="{C5554F23-2DB5-48E8-8625-F24C927F7FA3}"/>
            </a:ext>
          </a:extLst>
        </xdr:cNvPr>
        <xdr:cNvSpPr txBox="1">
          <a:spLocks noChangeArrowheads="1"/>
        </xdr:cNvSpPr>
      </xdr:nvSpPr>
      <xdr:spPr bwMode="auto">
        <a:xfrm>
          <a:off x="2288014" y="1421238"/>
          <a:ext cx="3298903" cy="468870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How to use this workbook</a:t>
          </a:r>
        </a:p>
        <a:p>
          <a:pPr algn="l" rtl="0">
            <a:defRPr sz="1000"/>
          </a:pPr>
          <a:r>
            <a:rPr lang="en-NZ" sz="1100" b="0" i="0" u="none" strike="noStrike" baseline="0">
              <a:solidFill>
                <a:srgbClr val="000000"/>
              </a:solidFill>
              <a:latin typeface="+mn-lt"/>
              <a:cs typeface="Arial"/>
            </a:rPr>
            <a:t>Each spreadsheet contains a worked example with background context and relevance to modern farming. </a:t>
          </a:r>
        </a:p>
        <a:p>
          <a:pPr algn="l" rtl="0">
            <a:defRPr sz="1000"/>
          </a:pPr>
          <a:endParaRPr lang="en-NZ" sz="1100" b="0" i="0" u="none" strike="noStrike" baseline="0">
            <a:solidFill>
              <a:srgbClr val="000000"/>
            </a:solidFill>
            <a:latin typeface="+mn-lt"/>
            <a:cs typeface="Arial"/>
          </a:endParaRPr>
        </a:p>
        <a:p>
          <a:pPr algn="l" rtl="0">
            <a:defRPr sz="1000"/>
          </a:pPr>
          <a:r>
            <a:rPr lang="en-NZ" sz="1100" b="1" i="0" u="none" strike="noStrike" baseline="0">
              <a:solidFill>
                <a:srgbClr val="000000"/>
              </a:solidFill>
              <a:latin typeface="+mn-lt"/>
              <a:cs typeface="Arial"/>
            </a:rPr>
            <a:t>Challenge questions </a:t>
          </a:r>
          <a:r>
            <a:rPr lang="en-NZ" sz="1100" b="0" i="0" u="none" strike="noStrike" baseline="0">
              <a:solidFill>
                <a:srgbClr val="000000"/>
              </a:solidFill>
              <a:latin typeface="+mn-lt"/>
              <a:cs typeface="Arial"/>
            </a:rPr>
            <a:t>designed to achieve skills required at different levels of the curriculum are posed and answers provided. </a:t>
          </a:r>
        </a:p>
        <a:p>
          <a:pPr algn="l" rtl="0">
            <a:defRPr sz="1000"/>
          </a:pPr>
          <a:endParaRPr lang="en-NZ" sz="1100" b="0" i="0" u="none" strike="noStrike" baseline="0">
            <a:solidFill>
              <a:srgbClr val="000000"/>
            </a:solidFill>
            <a:latin typeface="+mn-lt"/>
            <a:cs typeface="Arial"/>
          </a:endParaRPr>
        </a:p>
        <a:p>
          <a:pPr algn="l" rtl="0">
            <a:defRPr sz="1000"/>
          </a:pPr>
          <a:r>
            <a:rPr lang="en-NZ" sz="1100" b="1" i="0" u="none" strike="noStrike" baseline="0">
              <a:solidFill>
                <a:srgbClr val="000000"/>
              </a:solidFill>
              <a:latin typeface="+mn-lt"/>
              <a:cs typeface="Arial"/>
            </a:rPr>
            <a:t>The Steer_Data sheet </a:t>
          </a:r>
          <a:r>
            <a:rPr lang="en-NZ" sz="1100" b="0" i="0" u="none" strike="noStrike" baseline="0">
              <a:solidFill>
                <a:srgbClr val="000000"/>
              </a:solidFill>
              <a:latin typeface="+mn-lt"/>
              <a:cs typeface="Arial"/>
            </a:rPr>
            <a:t>contains all of the data used to obtain the answers and </a:t>
          </a:r>
          <a:r>
            <a:rPr lang="en-NZ" sz="1100" b="1" i="0" u="none" strike="noStrike" baseline="0">
              <a:solidFill>
                <a:srgbClr val="000000"/>
              </a:solidFill>
              <a:latin typeface="+mn-lt"/>
              <a:cs typeface="Arial"/>
            </a:rPr>
            <a:t>the Meta_Data sheet</a:t>
          </a:r>
          <a:r>
            <a:rPr lang="en-NZ" sz="1100" b="0" i="0" u="none" strike="noStrike" baseline="0">
              <a:solidFill>
                <a:srgbClr val="000000"/>
              </a:solidFill>
              <a:latin typeface="+mn-lt"/>
              <a:cs typeface="Arial"/>
            </a:rPr>
            <a:t> contains an explanantion of all the column headers.</a:t>
          </a:r>
        </a:p>
        <a:p>
          <a:pPr algn="l" rtl="0">
            <a:defRPr sz="1000"/>
          </a:pPr>
          <a:endParaRPr lang="en-NZ" sz="1100" b="0" i="0" u="none" strike="noStrike" baseline="0">
            <a:solidFill>
              <a:srgbClr val="000000"/>
            </a:solidFill>
            <a:latin typeface="+mn-lt"/>
            <a:cs typeface="Arial"/>
          </a:endParaRPr>
        </a:p>
        <a:p>
          <a:pPr algn="l" rtl="0">
            <a:defRPr sz="1000"/>
          </a:pPr>
          <a:r>
            <a:rPr lang="en-NZ" sz="1100" b="1" i="0" u="none" strike="noStrike" baseline="0">
              <a:solidFill>
                <a:srgbClr val="000000"/>
              </a:solidFill>
              <a:latin typeface="+mn-lt"/>
              <a:cs typeface="Arial"/>
            </a:rPr>
            <a:t>Data is provided for 72 beef cattle of two breeds</a:t>
          </a:r>
          <a:r>
            <a:rPr lang="en-NZ" sz="1100" b="0" i="0" u="none" strike="noStrike" baseline="0">
              <a:solidFill>
                <a:srgbClr val="000000"/>
              </a:solidFill>
              <a:latin typeface="+mn-lt"/>
              <a:cs typeface="Arial"/>
            </a:rPr>
            <a:t>: Charolais X which is a continental cross breed, and Luing which is a hardy breed native to the Isle of Luing off the West coast of Scotland.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The cattle were fed one of two diets, a high concentrate diet or a high forage diet. The cattle were further split into three groups per diet, one supplemented with nitrate, one with rapeseed cake and one control group which received no supplement.</a:t>
          </a:r>
        </a:p>
      </xdr:txBody>
    </xdr:sp>
    <xdr:clientData/>
  </xdr:twoCellAnchor>
  <xdr:twoCellAnchor>
    <xdr:from>
      <xdr:col>6</xdr:col>
      <xdr:colOff>420650</xdr:colOff>
      <xdr:row>1</xdr:row>
      <xdr:rowOff>219076</xdr:rowOff>
    </xdr:from>
    <xdr:to>
      <xdr:col>14</xdr:col>
      <xdr:colOff>80691</xdr:colOff>
      <xdr:row>5</xdr:row>
      <xdr:rowOff>114301</xdr:rowOff>
    </xdr:to>
    <xdr:sp macro="" textlink="">
      <xdr:nvSpPr>
        <xdr:cNvPr id="6" name="TextBox 5">
          <a:extLst>
            <a:ext uri="{FF2B5EF4-FFF2-40B4-BE49-F238E27FC236}">
              <a16:creationId xmlns:a16="http://schemas.microsoft.com/office/drawing/2014/main" id="{20ECD399-B975-4364-87AF-78A57E254D0D}"/>
            </a:ext>
          </a:extLst>
        </xdr:cNvPr>
        <xdr:cNvSpPr txBox="1"/>
      </xdr:nvSpPr>
      <xdr:spPr>
        <a:xfrm>
          <a:off x="4535450" y="400051"/>
          <a:ext cx="51464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Beef Research Centre Data</a:t>
          </a:r>
          <a:endParaRPr lang="en-NZ" sz="3600">
            <a:solidFill>
              <a:schemeClr val="bg1"/>
            </a:solidFill>
            <a:effectLst/>
            <a:latin typeface="+mj-lt"/>
          </a:endParaRPr>
        </a:p>
        <a:p>
          <a:pPr algn="ctr"/>
          <a:endParaRPr lang="en-NZ" sz="3600">
            <a:solidFill>
              <a:schemeClr val="bg1"/>
            </a:solidFill>
            <a:latin typeface="+mj-lt"/>
          </a:endParaRPr>
        </a:p>
      </xdr:txBody>
    </xdr:sp>
    <xdr:clientData/>
  </xdr:twoCellAnchor>
  <xdr:twoCellAnchor editAs="oneCell">
    <xdr:from>
      <xdr:col>2</xdr:col>
      <xdr:colOff>603406</xdr:colOff>
      <xdr:row>0</xdr:row>
      <xdr:rowOff>10145</xdr:rowOff>
    </xdr:from>
    <xdr:to>
      <xdr:col>5</xdr:col>
      <xdr:colOff>9449</xdr:colOff>
      <xdr:row>5</xdr:row>
      <xdr:rowOff>163874</xdr:rowOff>
    </xdr:to>
    <xdr:pic>
      <xdr:nvPicPr>
        <xdr:cNvPr id="8" name="Picture 7" descr="Image result for mains of loirston">
          <a:extLst>
            <a:ext uri="{FF2B5EF4-FFF2-40B4-BE49-F238E27FC236}">
              <a16:creationId xmlns:a16="http://schemas.microsoft.com/office/drawing/2014/main" id="{D9EC130A-51E3-448B-BB61-D8DC94C43C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2004" y="10145"/>
          <a:ext cx="1473665" cy="1098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16</xdr:row>
      <xdr:rowOff>0</xdr:rowOff>
    </xdr:from>
    <xdr:to>
      <xdr:col>18</xdr:col>
      <xdr:colOff>304800</xdr:colOff>
      <xdr:row>17</xdr:row>
      <xdr:rowOff>123825</xdr:rowOff>
    </xdr:to>
    <xdr:sp macro="" textlink="">
      <xdr:nvSpPr>
        <xdr:cNvPr id="9219" name="AutoShape 3" descr="Image result for sruc">
          <a:extLst>
            <a:ext uri="{FF2B5EF4-FFF2-40B4-BE49-F238E27FC236}">
              <a16:creationId xmlns:a16="http://schemas.microsoft.com/office/drawing/2014/main" id="{06AAFE33-F3B9-4358-9810-087033F02DB9}"/>
            </a:ext>
          </a:extLst>
        </xdr:cNvPr>
        <xdr:cNvSpPr>
          <a:spLocks noChangeAspect="1" noChangeArrowheads="1"/>
        </xdr:cNvSpPr>
      </xdr:nvSpPr>
      <xdr:spPr bwMode="auto">
        <a:xfrm>
          <a:off x="12344400" y="294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12</xdr:row>
      <xdr:rowOff>0</xdr:rowOff>
    </xdr:from>
    <xdr:to>
      <xdr:col>16</xdr:col>
      <xdr:colOff>304800</xdr:colOff>
      <xdr:row>13</xdr:row>
      <xdr:rowOff>123825</xdr:rowOff>
    </xdr:to>
    <xdr:sp macro="" textlink="">
      <xdr:nvSpPr>
        <xdr:cNvPr id="9220" name="AutoShape 4" descr="Image result for sruc">
          <a:extLst>
            <a:ext uri="{FF2B5EF4-FFF2-40B4-BE49-F238E27FC236}">
              <a16:creationId xmlns:a16="http://schemas.microsoft.com/office/drawing/2014/main" id="{3828E687-03B7-457D-BB23-EEE6D6D4C3E7}"/>
            </a:ext>
          </a:extLst>
        </xdr:cNvPr>
        <xdr:cNvSpPr>
          <a:spLocks noChangeAspect="1" noChangeArrowheads="1"/>
        </xdr:cNvSpPr>
      </xdr:nvSpPr>
      <xdr:spPr bwMode="auto">
        <a:xfrm>
          <a:off x="10972800" y="221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11</xdr:row>
      <xdr:rowOff>0</xdr:rowOff>
    </xdr:from>
    <xdr:to>
      <xdr:col>15</xdr:col>
      <xdr:colOff>304800</xdr:colOff>
      <xdr:row>12</xdr:row>
      <xdr:rowOff>123825</xdr:rowOff>
    </xdr:to>
    <xdr:sp macro="" textlink="">
      <xdr:nvSpPr>
        <xdr:cNvPr id="9221" name="AutoShape 5" descr="Image result for sruc">
          <a:extLst>
            <a:ext uri="{FF2B5EF4-FFF2-40B4-BE49-F238E27FC236}">
              <a16:creationId xmlns:a16="http://schemas.microsoft.com/office/drawing/2014/main" id="{53F7161C-0B44-49A8-B4BD-0D9C6DB7CAAE}"/>
            </a:ext>
          </a:extLst>
        </xdr:cNvPr>
        <xdr:cNvSpPr>
          <a:spLocks noChangeAspect="1" noChangeArrowheads="1"/>
        </xdr:cNvSpPr>
      </xdr:nvSpPr>
      <xdr:spPr bwMode="auto">
        <a:xfrm>
          <a:off x="102870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11</xdr:row>
      <xdr:rowOff>0</xdr:rowOff>
    </xdr:from>
    <xdr:to>
      <xdr:col>15</xdr:col>
      <xdr:colOff>304800</xdr:colOff>
      <xdr:row>12</xdr:row>
      <xdr:rowOff>123825</xdr:rowOff>
    </xdr:to>
    <xdr:sp macro="" textlink="">
      <xdr:nvSpPr>
        <xdr:cNvPr id="9222" name="AutoShape 6" descr="Image result for sruc">
          <a:extLst>
            <a:ext uri="{FF2B5EF4-FFF2-40B4-BE49-F238E27FC236}">
              <a16:creationId xmlns:a16="http://schemas.microsoft.com/office/drawing/2014/main" id="{6ED510F9-26E2-48E9-9860-5B5985ED1737}"/>
            </a:ext>
          </a:extLst>
        </xdr:cNvPr>
        <xdr:cNvSpPr>
          <a:spLocks noChangeAspect="1" noChangeArrowheads="1"/>
        </xdr:cNvSpPr>
      </xdr:nvSpPr>
      <xdr:spPr bwMode="auto">
        <a:xfrm>
          <a:off x="102870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11</xdr:row>
      <xdr:rowOff>0</xdr:rowOff>
    </xdr:from>
    <xdr:to>
      <xdr:col>14</xdr:col>
      <xdr:colOff>304800</xdr:colOff>
      <xdr:row>12</xdr:row>
      <xdr:rowOff>123825</xdr:rowOff>
    </xdr:to>
    <xdr:sp macro="" textlink="">
      <xdr:nvSpPr>
        <xdr:cNvPr id="9223" name="AutoShape 7" descr="Image result for sruc">
          <a:extLst>
            <a:ext uri="{FF2B5EF4-FFF2-40B4-BE49-F238E27FC236}">
              <a16:creationId xmlns:a16="http://schemas.microsoft.com/office/drawing/2014/main" id="{5AB337EA-E41A-49AA-839A-9035178B9709}"/>
            </a:ext>
          </a:extLst>
        </xdr:cNvPr>
        <xdr:cNvSpPr>
          <a:spLocks noChangeAspect="1" noChangeArrowheads="1"/>
        </xdr:cNvSpPr>
      </xdr:nvSpPr>
      <xdr:spPr bwMode="auto">
        <a:xfrm>
          <a:off x="96012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11</xdr:row>
      <xdr:rowOff>0</xdr:rowOff>
    </xdr:from>
    <xdr:to>
      <xdr:col>14</xdr:col>
      <xdr:colOff>304800</xdr:colOff>
      <xdr:row>12</xdr:row>
      <xdr:rowOff>123825</xdr:rowOff>
    </xdr:to>
    <xdr:sp macro="" textlink="">
      <xdr:nvSpPr>
        <xdr:cNvPr id="9224" name="AutoShape 8" descr="Image result for sruc">
          <a:extLst>
            <a:ext uri="{FF2B5EF4-FFF2-40B4-BE49-F238E27FC236}">
              <a16:creationId xmlns:a16="http://schemas.microsoft.com/office/drawing/2014/main" id="{A9A88D9D-1C0F-4B76-B6CD-A66B023B273E}"/>
            </a:ext>
          </a:extLst>
        </xdr:cNvPr>
        <xdr:cNvSpPr>
          <a:spLocks noChangeAspect="1" noChangeArrowheads="1"/>
        </xdr:cNvSpPr>
      </xdr:nvSpPr>
      <xdr:spPr bwMode="auto">
        <a:xfrm>
          <a:off x="96012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7</xdr:row>
      <xdr:rowOff>0</xdr:rowOff>
    </xdr:from>
    <xdr:to>
      <xdr:col>14</xdr:col>
      <xdr:colOff>304800</xdr:colOff>
      <xdr:row>8</xdr:row>
      <xdr:rowOff>123825</xdr:rowOff>
    </xdr:to>
    <xdr:sp macro="" textlink="">
      <xdr:nvSpPr>
        <xdr:cNvPr id="9225" name="AutoShape 9" descr="Image result for sruc">
          <a:extLst>
            <a:ext uri="{FF2B5EF4-FFF2-40B4-BE49-F238E27FC236}">
              <a16:creationId xmlns:a16="http://schemas.microsoft.com/office/drawing/2014/main" id="{BC2858E2-7910-4047-A955-371D4E40D07A}"/>
            </a:ext>
          </a:extLst>
        </xdr:cNvPr>
        <xdr:cNvSpPr>
          <a:spLocks noChangeAspect="1" noChangeArrowheads="1"/>
        </xdr:cNvSpPr>
      </xdr:nvSpPr>
      <xdr:spPr bwMode="auto">
        <a:xfrm>
          <a:off x="9601200" y="131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2</xdr:col>
      <xdr:colOff>483141</xdr:colOff>
      <xdr:row>6</xdr:row>
      <xdr:rowOff>165692</xdr:rowOff>
    </xdr:to>
    <xdr:pic>
      <xdr:nvPicPr>
        <xdr:cNvPr id="9" name="Picture 8">
          <a:extLst>
            <a:ext uri="{FF2B5EF4-FFF2-40B4-BE49-F238E27FC236}">
              <a16:creationId xmlns:a16="http://schemas.microsoft.com/office/drawing/2014/main" id="{DFA4724E-9044-459F-AE81-7185C9DE4ACD}"/>
            </a:ext>
          </a:extLst>
        </xdr:cNvPr>
        <xdr:cNvPicPr>
          <a:picLocks noChangeAspect="1"/>
        </xdr:cNvPicPr>
      </xdr:nvPicPr>
      <xdr:blipFill>
        <a:blip xmlns:r="http://schemas.openxmlformats.org/officeDocument/2006/relationships" r:embed="rId3"/>
        <a:stretch>
          <a:fillRect/>
        </a:stretch>
      </xdr:blipFill>
      <xdr:spPr>
        <a:xfrm>
          <a:off x="0" y="0"/>
          <a:ext cx="1311739" cy="1288558"/>
        </a:xfrm>
        <a:prstGeom prst="rect">
          <a:avLst/>
        </a:prstGeom>
      </xdr:spPr>
    </xdr:pic>
    <xdr:clientData/>
  </xdr:twoCellAnchor>
  <xdr:twoCellAnchor editAs="oneCell">
    <xdr:from>
      <xdr:col>5</xdr:col>
      <xdr:colOff>161925</xdr:colOff>
      <xdr:row>0</xdr:row>
      <xdr:rowOff>133351</xdr:rowOff>
    </xdr:from>
    <xdr:to>
      <xdr:col>6</xdr:col>
      <xdr:colOff>55817</xdr:colOff>
      <xdr:row>6</xdr:row>
      <xdr:rowOff>76200</xdr:rowOff>
    </xdr:to>
    <xdr:pic>
      <xdr:nvPicPr>
        <xdr:cNvPr id="4" name="Picture 3">
          <a:extLst>
            <a:ext uri="{FF2B5EF4-FFF2-40B4-BE49-F238E27FC236}">
              <a16:creationId xmlns:a16="http://schemas.microsoft.com/office/drawing/2014/main" id="{AFF2183C-2DAB-48DF-AC02-3795562E28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461925</xdr:colOff>
      <xdr:row>1</xdr:row>
      <xdr:rowOff>226820</xdr:rowOff>
    </xdr:from>
    <xdr:to>
      <xdr:col>13</xdr:col>
      <xdr:colOff>487866</xdr:colOff>
      <xdr:row>5</xdr:row>
      <xdr:rowOff>122045</xdr:rowOff>
    </xdr:to>
    <xdr:sp macro="" textlink="">
      <xdr:nvSpPr>
        <xdr:cNvPr id="5" name="TextBox 4">
          <a:extLst>
            <a:ext uri="{FF2B5EF4-FFF2-40B4-BE49-F238E27FC236}">
              <a16:creationId xmlns:a16="http://schemas.microsoft.com/office/drawing/2014/main" id="{A30BC654-F2BC-4890-8E0C-D264120A1305}"/>
            </a:ext>
          </a:extLst>
        </xdr:cNvPr>
        <xdr:cNvSpPr txBox="1"/>
      </xdr:nvSpPr>
      <xdr:spPr>
        <a:xfrm>
          <a:off x="4576725" y="407795"/>
          <a:ext cx="4826541" cy="666750"/>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Glossary</a:t>
          </a:r>
          <a:endParaRPr lang="en-NZ" sz="3600">
            <a:solidFill>
              <a:schemeClr val="bg1"/>
            </a:solidFill>
            <a:latin typeface="+mj-lt"/>
          </a:endParaRPr>
        </a:p>
      </xdr:txBody>
    </xdr:sp>
    <xdr:clientData/>
  </xdr:twoCellAnchor>
  <xdr:twoCellAnchor editAs="oneCell">
    <xdr:from>
      <xdr:col>18</xdr:col>
      <xdr:colOff>0</xdr:colOff>
      <xdr:row>16</xdr:row>
      <xdr:rowOff>0</xdr:rowOff>
    </xdr:from>
    <xdr:to>
      <xdr:col>18</xdr:col>
      <xdr:colOff>304800</xdr:colOff>
      <xdr:row>17</xdr:row>
      <xdr:rowOff>123826</xdr:rowOff>
    </xdr:to>
    <xdr:sp macro="" textlink="">
      <xdr:nvSpPr>
        <xdr:cNvPr id="7" name="AutoShape 3" descr="Image result for sruc">
          <a:extLst>
            <a:ext uri="{FF2B5EF4-FFF2-40B4-BE49-F238E27FC236}">
              <a16:creationId xmlns:a16="http://schemas.microsoft.com/office/drawing/2014/main" id="{C3C7AC8B-1854-4B0C-980C-99FCE6DBE026}"/>
            </a:ext>
          </a:extLst>
        </xdr:cNvPr>
        <xdr:cNvSpPr>
          <a:spLocks noChangeAspect="1" noChangeArrowheads="1"/>
        </xdr:cNvSpPr>
      </xdr:nvSpPr>
      <xdr:spPr bwMode="auto">
        <a:xfrm>
          <a:off x="12344400" y="294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12</xdr:row>
      <xdr:rowOff>0</xdr:rowOff>
    </xdr:from>
    <xdr:to>
      <xdr:col>16</xdr:col>
      <xdr:colOff>304800</xdr:colOff>
      <xdr:row>12</xdr:row>
      <xdr:rowOff>301935</xdr:rowOff>
    </xdr:to>
    <xdr:sp macro="" textlink="">
      <xdr:nvSpPr>
        <xdr:cNvPr id="8" name="AutoShape 4" descr="Image result for sruc">
          <a:extLst>
            <a:ext uri="{FF2B5EF4-FFF2-40B4-BE49-F238E27FC236}">
              <a16:creationId xmlns:a16="http://schemas.microsoft.com/office/drawing/2014/main" id="{9C69493A-01E2-4F76-A7CA-8314D9A05335}"/>
            </a:ext>
          </a:extLst>
        </xdr:cNvPr>
        <xdr:cNvSpPr>
          <a:spLocks noChangeAspect="1" noChangeArrowheads="1"/>
        </xdr:cNvSpPr>
      </xdr:nvSpPr>
      <xdr:spPr bwMode="auto">
        <a:xfrm>
          <a:off x="10972800" y="2219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11</xdr:row>
      <xdr:rowOff>0</xdr:rowOff>
    </xdr:from>
    <xdr:to>
      <xdr:col>15</xdr:col>
      <xdr:colOff>304800</xdr:colOff>
      <xdr:row>11</xdr:row>
      <xdr:rowOff>301934</xdr:rowOff>
    </xdr:to>
    <xdr:sp macro="" textlink="">
      <xdr:nvSpPr>
        <xdr:cNvPr id="9" name="AutoShape 5" descr="Image result for sruc">
          <a:extLst>
            <a:ext uri="{FF2B5EF4-FFF2-40B4-BE49-F238E27FC236}">
              <a16:creationId xmlns:a16="http://schemas.microsoft.com/office/drawing/2014/main" id="{C72529A1-9DB7-4E49-A894-5C11FDF2631B}"/>
            </a:ext>
          </a:extLst>
        </xdr:cNvPr>
        <xdr:cNvSpPr>
          <a:spLocks noChangeAspect="1" noChangeArrowheads="1"/>
        </xdr:cNvSpPr>
      </xdr:nvSpPr>
      <xdr:spPr bwMode="auto">
        <a:xfrm>
          <a:off x="102870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0</xdr:colOff>
      <xdr:row>11</xdr:row>
      <xdr:rowOff>0</xdr:rowOff>
    </xdr:from>
    <xdr:to>
      <xdr:col>15</xdr:col>
      <xdr:colOff>304800</xdr:colOff>
      <xdr:row>11</xdr:row>
      <xdr:rowOff>301934</xdr:rowOff>
    </xdr:to>
    <xdr:sp macro="" textlink="">
      <xdr:nvSpPr>
        <xdr:cNvPr id="10" name="AutoShape 6" descr="Image result for sruc">
          <a:extLst>
            <a:ext uri="{FF2B5EF4-FFF2-40B4-BE49-F238E27FC236}">
              <a16:creationId xmlns:a16="http://schemas.microsoft.com/office/drawing/2014/main" id="{C1AD3B90-876E-4C9C-8108-0AD9374C3C56}"/>
            </a:ext>
          </a:extLst>
        </xdr:cNvPr>
        <xdr:cNvSpPr>
          <a:spLocks noChangeAspect="1" noChangeArrowheads="1"/>
        </xdr:cNvSpPr>
      </xdr:nvSpPr>
      <xdr:spPr bwMode="auto">
        <a:xfrm>
          <a:off x="102870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11</xdr:row>
      <xdr:rowOff>0</xdr:rowOff>
    </xdr:from>
    <xdr:to>
      <xdr:col>14</xdr:col>
      <xdr:colOff>304800</xdr:colOff>
      <xdr:row>11</xdr:row>
      <xdr:rowOff>301934</xdr:rowOff>
    </xdr:to>
    <xdr:sp macro="" textlink="">
      <xdr:nvSpPr>
        <xdr:cNvPr id="11" name="AutoShape 7" descr="Image result for sruc">
          <a:extLst>
            <a:ext uri="{FF2B5EF4-FFF2-40B4-BE49-F238E27FC236}">
              <a16:creationId xmlns:a16="http://schemas.microsoft.com/office/drawing/2014/main" id="{61D9683A-CF29-4E3E-8F81-9F572B6C1F88}"/>
            </a:ext>
          </a:extLst>
        </xdr:cNvPr>
        <xdr:cNvSpPr>
          <a:spLocks noChangeAspect="1" noChangeArrowheads="1"/>
        </xdr:cNvSpPr>
      </xdr:nvSpPr>
      <xdr:spPr bwMode="auto">
        <a:xfrm>
          <a:off x="96012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11</xdr:row>
      <xdr:rowOff>0</xdr:rowOff>
    </xdr:from>
    <xdr:to>
      <xdr:col>14</xdr:col>
      <xdr:colOff>304800</xdr:colOff>
      <xdr:row>11</xdr:row>
      <xdr:rowOff>301934</xdr:rowOff>
    </xdr:to>
    <xdr:sp macro="" textlink="">
      <xdr:nvSpPr>
        <xdr:cNvPr id="12" name="AutoShape 8" descr="Image result for sruc">
          <a:extLst>
            <a:ext uri="{FF2B5EF4-FFF2-40B4-BE49-F238E27FC236}">
              <a16:creationId xmlns:a16="http://schemas.microsoft.com/office/drawing/2014/main" id="{6F10E7CB-AE3F-4FE4-AB2B-8DEC0CF2E77C}"/>
            </a:ext>
          </a:extLst>
        </xdr:cNvPr>
        <xdr:cNvSpPr>
          <a:spLocks noChangeAspect="1" noChangeArrowheads="1"/>
        </xdr:cNvSpPr>
      </xdr:nvSpPr>
      <xdr:spPr bwMode="auto">
        <a:xfrm>
          <a:off x="9601200" y="203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7</xdr:row>
      <xdr:rowOff>0</xdr:rowOff>
    </xdr:from>
    <xdr:to>
      <xdr:col>14</xdr:col>
      <xdr:colOff>304800</xdr:colOff>
      <xdr:row>8</xdr:row>
      <xdr:rowOff>123825</xdr:rowOff>
    </xdr:to>
    <xdr:sp macro="" textlink="">
      <xdr:nvSpPr>
        <xdr:cNvPr id="13" name="AutoShape 9" descr="Image result for sruc">
          <a:extLst>
            <a:ext uri="{FF2B5EF4-FFF2-40B4-BE49-F238E27FC236}">
              <a16:creationId xmlns:a16="http://schemas.microsoft.com/office/drawing/2014/main" id="{05FECEF3-F2D1-48A0-850A-456AA4F80C29}"/>
            </a:ext>
          </a:extLst>
        </xdr:cNvPr>
        <xdr:cNvSpPr>
          <a:spLocks noChangeAspect="1" noChangeArrowheads="1"/>
        </xdr:cNvSpPr>
      </xdr:nvSpPr>
      <xdr:spPr bwMode="auto">
        <a:xfrm>
          <a:off x="9601200" y="131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603406</xdr:colOff>
      <xdr:row>0</xdr:row>
      <xdr:rowOff>10145</xdr:rowOff>
    </xdr:from>
    <xdr:to>
      <xdr:col>5</xdr:col>
      <xdr:colOff>9449</xdr:colOff>
      <xdr:row>5</xdr:row>
      <xdr:rowOff>163874</xdr:rowOff>
    </xdr:to>
    <xdr:pic>
      <xdr:nvPicPr>
        <xdr:cNvPr id="15" name="Picture 14" descr="Image result for mains of loirston">
          <a:extLst>
            <a:ext uri="{FF2B5EF4-FFF2-40B4-BE49-F238E27FC236}">
              <a16:creationId xmlns:a16="http://schemas.microsoft.com/office/drawing/2014/main" id="{9AB67ECF-17F8-4741-895F-CF2278EB1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483141</xdr:colOff>
      <xdr:row>6</xdr:row>
      <xdr:rowOff>165692</xdr:rowOff>
    </xdr:to>
    <xdr:pic>
      <xdr:nvPicPr>
        <xdr:cNvPr id="16" name="Picture 15">
          <a:extLst>
            <a:ext uri="{FF2B5EF4-FFF2-40B4-BE49-F238E27FC236}">
              <a16:creationId xmlns:a16="http://schemas.microsoft.com/office/drawing/2014/main" id="{DC60EC14-9A0C-45A3-93FD-AD642EFD64FD}"/>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5</xdr:col>
      <xdr:colOff>161925</xdr:colOff>
      <xdr:row>0</xdr:row>
      <xdr:rowOff>133351</xdr:rowOff>
    </xdr:from>
    <xdr:to>
      <xdr:col>6</xdr:col>
      <xdr:colOff>55817</xdr:colOff>
      <xdr:row>6</xdr:row>
      <xdr:rowOff>76200</xdr:rowOff>
    </xdr:to>
    <xdr:pic>
      <xdr:nvPicPr>
        <xdr:cNvPr id="17" name="Picture 16">
          <a:extLst>
            <a:ext uri="{FF2B5EF4-FFF2-40B4-BE49-F238E27FC236}">
              <a16:creationId xmlns:a16="http://schemas.microsoft.com/office/drawing/2014/main" id="{C4291B2E-B539-4DBB-AD83-33D476C573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190499</xdr:colOff>
      <xdr:row>13</xdr:row>
      <xdr:rowOff>47625</xdr:rowOff>
    </xdr:from>
    <xdr:to>
      <xdr:col>4</xdr:col>
      <xdr:colOff>438150</xdr:colOff>
      <xdr:row>29</xdr:row>
      <xdr:rowOff>100012</xdr:rowOff>
    </xdr:to>
    <xdr:graphicFrame macro="">
      <xdr:nvGraphicFramePr>
        <xdr:cNvPr id="2" name="Chart 1">
          <a:extLst>
            <a:ext uri="{FF2B5EF4-FFF2-40B4-BE49-F238E27FC236}">
              <a16:creationId xmlns:a16="http://schemas.microsoft.com/office/drawing/2014/main" id="{B642BE2D-1476-4AED-B68C-31C422D9F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14</xdr:row>
      <xdr:rowOff>19050</xdr:rowOff>
    </xdr:from>
    <xdr:to>
      <xdr:col>9</xdr:col>
      <xdr:colOff>1266825</xdr:colOff>
      <xdr:row>27</xdr:row>
      <xdr:rowOff>76200</xdr:rowOff>
    </xdr:to>
    <xdr:graphicFrame macro="">
      <xdr:nvGraphicFramePr>
        <xdr:cNvPr id="3" name="Chart 2">
          <a:extLst>
            <a:ext uri="{FF2B5EF4-FFF2-40B4-BE49-F238E27FC236}">
              <a16:creationId xmlns:a16="http://schemas.microsoft.com/office/drawing/2014/main" id="{7592BA46-E8B2-4757-A2CC-C553CC13E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342901</xdr:colOff>
      <xdr:row>37</xdr:row>
      <xdr:rowOff>142874</xdr:rowOff>
    </xdr:from>
    <xdr:to>
      <xdr:col>4</xdr:col>
      <xdr:colOff>600076</xdr:colOff>
      <xdr:row>51</xdr:row>
      <xdr:rowOff>142874</xdr:rowOff>
    </xdr:to>
    <xdr:graphicFrame macro="">
      <xdr:nvGraphicFramePr>
        <xdr:cNvPr id="4" name="Chart 3">
          <a:extLst>
            <a:ext uri="{FF2B5EF4-FFF2-40B4-BE49-F238E27FC236}">
              <a16:creationId xmlns:a16="http://schemas.microsoft.com/office/drawing/2014/main" id="{82B502F9-2802-400C-8EAD-5D1AB8397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362827</xdr:rowOff>
    </xdr:from>
    <xdr:to>
      <xdr:col>4</xdr:col>
      <xdr:colOff>1266825</xdr:colOff>
      <xdr:row>6</xdr:row>
      <xdr:rowOff>2486024</xdr:rowOff>
    </xdr:to>
    <xdr:pic>
      <xdr:nvPicPr>
        <xdr:cNvPr id="5" name="Picture 4">
          <a:extLst>
            <a:ext uri="{FF2B5EF4-FFF2-40B4-BE49-F238E27FC236}">
              <a16:creationId xmlns:a16="http://schemas.microsoft.com/office/drawing/2014/main" id="{DB5885C7-DBF2-4D5E-A480-F92C86C045E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5058652"/>
          <a:ext cx="5772150" cy="2123197"/>
        </a:xfrm>
        <a:prstGeom prst="rect">
          <a:avLst/>
        </a:prstGeom>
      </xdr:spPr>
    </xdr:pic>
    <xdr:clientData/>
  </xdr:twoCellAnchor>
  <xdr:twoCellAnchor editAs="oneCell">
    <xdr:from>
      <xdr:col>6</xdr:col>
      <xdr:colOff>9524</xdr:colOff>
      <xdr:row>6</xdr:row>
      <xdr:rowOff>308372</xdr:rowOff>
    </xdr:from>
    <xdr:to>
      <xdr:col>9</xdr:col>
      <xdr:colOff>1333500</xdr:colOff>
      <xdr:row>6</xdr:row>
      <xdr:rowOff>2478286</xdr:rowOff>
    </xdr:to>
    <xdr:pic>
      <xdr:nvPicPr>
        <xdr:cNvPr id="6" name="Picture 5">
          <a:extLst>
            <a:ext uri="{FF2B5EF4-FFF2-40B4-BE49-F238E27FC236}">
              <a16:creationId xmlns:a16="http://schemas.microsoft.com/office/drawing/2014/main" id="{C0DD6BFB-35E8-4C0A-81B8-45850A9859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62799" y="5004197"/>
          <a:ext cx="5353051" cy="2169914"/>
        </a:xfrm>
        <a:prstGeom prst="rect">
          <a:avLst/>
        </a:prstGeom>
      </xdr:spPr>
    </xdr:pic>
    <xdr:clientData/>
  </xdr:twoCellAnchor>
  <xdr:twoCellAnchor>
    <xdr:from>
      <xdr:col>1</xdr:col>
      <xdr:colOff>79</xdr:colOff>
      <xdr:row>0</xdr:row>
      <xdr:rowOff>1398007</xdr:rowOff>
    </xdr:from>
    <xdr:to>
      <xdr:col>3</xdr:col>
      <xdr:colOff>856011</xdr:colOff>
      <xdr:row>4</xdr:row>
      <xdr:rowOff>219927</xdr:rowOff>
    </xdr:to>
    <xdr:sp macro="" textlink="">
      <xdr:nvSpPr>
        <xdr:cNvPr id="13" name="Text Box 1">
          <a:extLst>
            <a:ext uri="{FF2B5EF4-FFF2-40B4-BE49-F238E27FC236}">
              <a16:creationId xmlns:a16="http://schemas.microsoft.com/office/drawing/2014/main" id="{BDB4BE42-CE33-4DDB-B869-8D21A28F2C18}"/>
            </a:ext>
          </a:extLst>
        </xdr:cNvPr>
        <xdr:cNvSpPr txBox="1">
          <a:spLocks noChangeArrowheads="1"/>
        </xdr:cNvSpPr>
      </xdr:nvSpPr>
      <xdr:spPr bwMode="auto">
        <a:xfrm>
          <a:off x="142954" y="1398007"/>
          <a:ext cx="3589607" cy="186992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The bar charts below show the effects of diet on methane emissions from beef steers.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Steers on a high concentrate diet produce less methane than steers on a 50:50 forage:concentrate diet.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Methane emissions are normally expressed as methane yields (daily methane divided by daily feed intake).</a:t>
          </a:r>
        </a:p>
      </xdr:txBody>
    </xdr:sp>
    <xdr:clientData/>
  </xdr:twoCellAnchor>
  <xdr:twoCellAnchor>
    <xdr:from>
      <xdr:col>3</xdr:col>
      <xdr:colOff>1491010</xdr:colOff>
      <xdr:row>0</xdr:row>
      <xdr:rowOff>1403273</xdr:rowOff>
    </xdr:from>
    <xdr:to>
      <xdr:col>9</xdr:col>
      <xdr:colOff>882495</xdr:colOff>
      <xdr:row>5</xdr:row>
      <xdr:rowOff>180976</xdr:rowOff>
    </xdr:to>
    <xdr:sp macro="" textlink="">
      <xdr:nvSpPr>
        <xdr:cNvPr id="14" name="Text Box 1">
          <a:extLst>
            <a:ext uri="{FF2B5EF4-FFF2-40B4-BE49-F238E27FC236}">
              <a16:creationId xmlns:a16="http://schemas.microsoft.com/office/drawing/2014/main" id="{BE2CEC78-AF97-44A7-AC6F-2F328A0D7F89}"/>
            </a:ext>
          </a:extLst>
        </xdr:cNvPr>
        <xdr:cNvSpPr txBox="1">
          <a:spLocks noChangeArrowheads="1"/>
        </xdr:cNvSpPr>
      </xdr:nvSpPr>
      <xdr:spPr bwMode="auto">
        <a:xfrm>
          <a:off x="4367560" y="1403273"/>
          <a:ext cx="7154360" cy="240672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What was the difference in the average methane production and feed intake between the Charolais X and Luing steers consuming the Forage diet and the Concentrate diet?</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If the global warming potential of methane is 28 CO2 equivalents and the steers were fed these diets for the final 12 weeks of growth, what was the greenhouse gas impact of the Charolais X and Luing steers consuming the Forage and Concentrate diets?</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3. What is the difference in global warming potentials between breeds and diets during this period? Which had the lowest impact? </a:t>
          </a:r>
        </a:p>
        <a:p>
          <a:pPr algn="l" rtl="0">
            <a:defRPr sz="1000"/>
          </a:pPr>
          <a:endParaRPr lang="en-NZ" sz="1100" b="0" i="0" u="none" strike="noStrike" baseline="0">
            <a:solidFill>
              <a:srgbClr val="000000"/>
            </a:solidFill>
            <a:latin typeface="+mn-lt"/>
            <a:cs typeface="Arial"/>
          </a:endParaRPr>
        </a:p>
        <a:p>
          <a:pPr algn="l" rtl="0">
            <a:defRPr sz="1000"/>
          </a:pPr>
          <a:r>
            <a:rPr lang="en-NZ" sz="1100"/>
            <a:t>4. What were the methane yields of Charolais X and Luing steers on the Forage and Concentrate diets?</a:t>
          </a:r>
        </a:p>
      </xdr:txBody>
    </xdr:sp>
    <xdr:clientData/>
  </xdr:twoCellAnchor>
  <xdr:twoCellAnchor>
    <xdr:from>
      <xdr:col>3</xdr:col>
      <xdr:colOff>1514243</xdr:colOff>
      <xdr:row>0</xdr:row>
      <xdr:rowOff>404930</xdr:rowOff>
    </xdr:from>
    <xdr:to>
      <xdr:col>9</xdr:col>
      <xdr:colOff>233014</xdr:colOff>
      <xdr:row>0</xdr:row>
      <xdr:rowOff>1066801</xdr:rowOff>
    </xdr:to>
    <xdr:sp macro="" textlink="">
      <xdr:nvSpPr>
        <xdr:cNvPr id="18" name="TextBox 17">
          <a:extLst>
            <a:ext uri="{FF2B5EF4-FFF2-40B4-BE49-F238E27FC236}">
              <a16:creationId xmlns:a16="http://schemas.microsoft.com/office/drawing/2014/main" id="{E64D8E6C-7BC9-4F2A-99DD-87EE57F24DF4}"/>
            </a:ext>
          </a:extLst>
        </xdr:cNvPr>
        <xdr:cNvSpPr txBox="1"/>
      </xdr:nvSpPr>
      <xdr:spPr>
        <a:xfrm>
          <a:off x="4390793" y="404930"/>
          <a:ext cx="6481646"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Methane &amp; Cow Diets</a:t>
          </a:r>
          <a:endParaRPr lang="en-NZ" sz="3600">
            <a:solidFill>
              <a:schemeClr val="bg1"/>
            </a:solidFill>
            <a:latin typeface="+mj-lt"/>
          </a:endParaRPr>
        </a:p>
      </xdr:txBody>
    </xdr:sp>
    <xdr:clientData/>
  </xdr:twoCellAnchor>
  <xdr:twoCellAnchor editAs="oneCell">
    <xdr:from>
      <xdr:col>1</xdr:col>
      <xdr:colOff>1289206</xdr:colOff>
      <xdr:row>0</xdr:row>
      <xdr:rowOff>10145</xdr:rowOff>
    </xdr:from>
    <xdr:to>
      <xdr:col>3</xdr:col>
      <xdr:colOff>18974</xdr:colOff>
      <xdr:row>0</xdr:row>
      <xdr:rowOff>1116374</xdr:rowOff>
    </xdr:to>
    <xdr:pic>
      <xdr:nvPicPr>
        <xdr:cNvPr id="12" name="Picture 11" descr="Image result for mains of loirston">
          <a:extLst>
            <a:ext uri="{FF2B5EF4-FFF2-40B4-BE49-F238E27FC236}">
              <a16:creationId xmlns:a16="http://schemas.microsoft.com/office/drawing/2014/main" id="{51355BF7-D14D-45BE-B6CA-5DA0F571CCF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1168941</xdr:colOff>
      <xdr:row>0</xdr:row>
      <xdr:rowOff>1299167</xdr:rowOff>
    </xdr:to>
    <xdr:pic>
      <xdr:nvPicPr>
        <xdr:cNvPr id="15" name="Picture 14">
          <a:extLst>
            <a:ext uri="{FF2B5EF4-FFF2-40B4-BE49-F238E27FC236}">
              <a16:creationId xmlns:a16="http://schemas.microsoft.com/office/drawing/2014/main" id="{51A56226-A07E-4BD4-BD04-154FC8967DD6}"/>
            </a:ext>
          </a:extLst>
        </xdr:cNvPr>
        <xdr:cNvPicPr>
          <a:picLocks noChangeAspect="1"/>
        </xdr:cNvPicPr>
      </xdr:nvPicPr>
      <xdr:blipFill>
        <a:blip xmlns:r="http://schemas.openxmlformats.org/officeDocument/2006/relationships" r:embed="rId7"/>
        <a:stretch>
          <a:fillRect/>
        </a:stretch>
      </xdr:blipFill>
      <xdr:spPr>
        <a:xfrm>
          <a:off x="0" y="0"/>
          <a:ext cx="1311816" cy="1299167"/>
        </a:xfrm>
        <a:prstGeom prst="rect">
          <a:avLst/>
        </a:prstGeom>
      </xdr:spPr>
    </xdr:pic>
    <xdr:clientData/>
  </xdr:twoCellAnchor>
  <xdr:twoCellAnchor editAs="oneCell">
    <xdr:from>
      <xdr:col>3</xdr:col>
      <xdr:colOff>171450</xdr:colOff>
      <xdr:row>0</xdr:row>
      <xdr:rowOff>133351</xdr:rowOff>
    </xdr:from>
    <xdr:to>
      <xdr:col>3</xdr:col>
      <xdr:colOff>1294067</xdr:colOff>
      <xdr:row>0</xdr:row>
      <xdr:rowOff>1209675</xdr:rowOff>
    </xdr:to>
    <xdr:pic>
      <xdr:nvPicPr>
        <xdr:cNvPr id="16" name="Picture 15">
          <a:extLst>
            <a:ext uri="{FF2B5EF4-FFF2-40B4-BE49-F238E27FC236}">
              <a16:creationId xmlns:a16="http://schemas.microsoft.com/office/drawing/2014/main" id="{68EE317C-D489-438F-9D87-E0919D62335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16</xdr:row>
      <xdr:rowOff>38100</xdr:rowOff>
    </xdr:from>
    <xdr:to>
      <xdr:col>3</xdr:col>
      <xdr:colOff>1171575</xdr:colOff>
      <xdr:row>28</xdr:row>
      <xdr:rowOff>152400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9524</xdr:colOff>
      <xdr:row>16</xdr:row>
      <xdr:rowOff>38099</xdr:rowOff>
    </xdr:from>
    <xdr:to>
      <xdr:col>10</xdr:col>
      <xdr:colOff>0</xdr:colOff>
      <xdr:row>28</xdr:row>
      <xdr:rowOff>152400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41</xdr:row>
      <xdr:rowOff>28574</xdr:rowOff>
    </xdr:from>
    <xdr:to>
      <xdr:col>3</xdr:col>
      <xdr:colOff>781050</xdr:colOff>
      <xdr:row>52</xdr:row>
      <xdr:rowOff>76198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923925</xdr:colOff>
      <xdr:row>41</xdr:row>
      <xdr:rowOff>28575</xdr:rowOff>
    </xdr:from>
    <xdr:to>
      <xdr:col>8</xdr:col>
      <xdr:colOff>85725</xdr:colOff>
      <xdr:row>52</xdr:row>
      <xdr:rowOff>95250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19050</xdr:rowOff>
    </xdr:from>
    <xdr:to>
      <xdr:col>3</xdr:col>
      <xdr:colOff>1123950</xdr:colOff>
      <xdr:row>77</xdr:row>
      <xdr:rowOff>133350</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1285875</xdr:colOff>
      <xdr:row>64</xdr:row>
      <xdr:rowOff>19050</xdr:rowOff>
    </xdr:from>
    <xdr:to>
      <xdr:col>8</xdr:col>
      <xdr:colOff>180975</xdr:colOff>
      <xdr:row>78</xdr:row>
      <xdr:rowOff>19051</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79</xdr:colOff>
      <xdr:row>0</xdr:row>
      <xdr:rowOff>1398006</xdr:rowOff>
    </xdr:from>
    <xdr:to>
      <xdr:col>3</xdr:col>
      <xdr:colOff>1269458</xdr:colOff>
      <xdr:row>5</xdr:row>
      <xdr:rowOff>94165</xdr:rowOff>
    </xdr:to>
    <xdr:sp macro="" textlink="">
      <xdr:nvSpPr>
        <xdr:cNvPr id="13" name="Text Box 1">
          <a:extLst>
            <a:ext uri="{FF2B5EF4-FFF2-40B4-BE49-F238E27FC236}">
              <a16:creationId xmlns:a16="http://schemas.microsoft.com/office/drawing/2014/main" id="{B2EDFC10-CBB0-4D9E-A64C-CE98B31A8F76}"/>
            </a:ext>
          </a:extLst>
        </xdr:cNvPr>
        <xdr:cNvSpPr txBox="1">
          <a:spLocks noChangeArrowheads="1"/>
        </xdr:cNvSpPr>
      </xdr:nvSpPr>
      <xdr:spPr bwMode="auto">
        <a:xfrm>
          <a:off x="142954" y="1398006"/>
          <a:ext cx="4069729" cy="258235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When cattle produce methane they use energy from feed, this energy is then lost and cannot be used for growth. Animals that use the energy from feed most efficiently will have a lower feed conversion ratio (FCR) (feed intake divided by growth rate).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For example a steer with an FCR of 10 requires 10 kg of feed to increase its weight by 1 kg, whilst a steer with an FCR of 6 only requires 6 kg of feed to increase its weight by 1 kg.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Feed additives can be included in the diet which help reduce methane emissions. Two additives that have been tested at Easter Howgate are rapeseed cake (a by-product from rapeseed oil production), and calcium nitrate which can be toxic if too much is consumed.</a:t>
          </a:r>
        </a:p>
      </xdr:txBody>
    </xdr:sp>
    <xdr:clientData/>
  </xdr:twoCellAnchor>
  <xdr:twoCellAnchor>
    <xdr:from>
      <xdr:col>3</xdr:col>
      <xdr:colOff>1439825</xdr:colOff>
      <xdr:row>0</xdr:row>
      <xdr:rowOff>1403273</xdr:rowOff>
    </xdr:from>
    <xdr:to>
      <xdr:col>9</xdr:col>
      <xdr:colOff>316648</xdr:colOff>
      <xdr:row>4</xdr:row>
      <xdr:rowOff>333376</xdr:rowOff>
    </xdr:to>
    <xdr:sp macro="" textlink="">
      <xdr:nvSpPr>
        <xdr:cNvPr id="14" name="Text Box 1">
          <a:extLst>
            <a:ext uri="{FF2B5EF4-FFF2-40B4-BE49-F238E27FC236}">
              <a16:creationId xmlns:a16="http://schemas.microsoft.com/office/drawing/2014/main" id="{3224A69D-9DF6-4022-99E1-0A40E923B85C}"/>
            </a:ext>
          </a:extLst>
        </xdr:cNvPr>
        <xdr:cNvSpPr txBox="1">
          <a:spLocks noChangeArrowheads="1"/>
        </xdr:cNvSpPr>
      </xdr:nvSpPr>
      <xdr:spPr bwMode="auto">
        <a:xfrm>
          <a:off x="4383050" y="1403273"/>
          <a:ext cx="4096523" cy="2406728"/>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For the Charolais X and Luing cattle on the forage and concentrate diets, did the rapeseed or nitrate additive have the biggest effect on methane yield?</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Calculate the feed conversion ratios for the Charolais X and Luing steers on each diet with each additive. Which was the most efficient?</a:t>
          </a:r>
        </a:p>
      </xdr:txBody>
    </xdr:sp>
    <xdr:clientData/>
  </xdr:twoCellAnchor>
  <xdr:twoCellAnchor>
    <xdr:from>
      <xdr:col>3</xdr:col>
      <xdr:colOff>1447568</xdr:colOff>
      <xdr:row>0</xdr:row>
      <xdr:rowOff>404930</xdr:rowOff>
    </xdr:from>
    <xdr:to>
      <xdr:col>12</xdr:col>
      <xdr:colOff>652114</xdr:colOff>
      <xdr:row>0</xdr:row>
      <xdr:rowOff>1066801</xdr:rowOff>
    </xdr:to>
    <xdr:sp macro="" textlink="">
      <xdr:nvSpPr>
        <xdr:cNvPr id="15" name="TextBox 14">
          <a:extLst>
            <a:ext uri="{FF2B5EF4-FFF2-40B4-BE49-F238E27FC236}">
              <a16:creationId xmlns:a16="http://schemas.microsoft.com/office/drawing/2014/main" id="{8440A981-F886-4CC4-AFFD-B88DE74ED76E}"/>
            </a:ext>
          </a:extLst>
        </xdr:cNvPr>
        <xdr:cNvSpPr txBox="1"/>
      </xdr:nvSpPr>
      <xdr:spPr>
        <a:xfrm>
          <a:off x="4390793" y="404930"/>
          <a:ext cx="6481646"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Methane &amp; Cow Diets</a:t>
          </a:r>
          <a:endParaRPr lang="en-NZ" sz="3600">
            <a:solidFill>
              <a:schemeClr val="bg1"/>
            </a:solidFill>
            <a:latin typeface="+mj-lt"/>
          </a:endParaRPr>
        </a:p>
      </xdr:txBody>
    </xdr:sp>
    <xdr:clientData/>
  </xdr:twoCellAnchor>
  <xdr:twoCellAnchor editAs="oneCell">
    <xdr:from>
      <xdr:col>1</xdr:col>
      <xdr:colOff>1289206</xdr:colOff>
      <xdr:row>0</xdr:row>
      <xdr:rowOff>10145</xdr:rowOff>
    </xdr:from>
    <xdr:to>
      <xdr:col>2</xdr:col>
      <xdr:colOff>809549</xdr:colOff>
      <xdr:row>0</xdr:row>
      <xdr:rowOff>1116374</xdr:rowOff>
    </xdr:to>
    <xdr:pic>
      <xdr:nvPicPr>
        <xdr:cNvPr id="18" name="Picture 17" descr="Image result for mains of loirston">
          <a:extLst>
            <a:ext uri="{FF2B5EF4-FFF2-40B4-BE49-F238E27FC236}">
              <a16:creationId xmlns:a16="http://schemas.microsoft.com/office/drawing/2014/main" id="{B4C4B837-6A5F-4BAC-9C2B-5D37F944F0D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1168941</xdr:colOff>
      <xdr:row>0</xdr:row>
      <xdr:rowOff>1299167</xdr:rowOff>
    </xdr:to>
    <xdr:pic>
      <xdr:nvPicPr>
        <xdr:cNvPr id="19" name="Picture 18">
          <a:extLst>
            <a:ext uri="{FF2B5EF4-FFF2-40B4-BE49-F238E27FC236}">
              <a16:creationId xmlns:a16="http://schemas.microsoft.com/office/drawing/2014/main" id="{20F257EA-D824-4A96-B14B-C63498985F5D}"/>
            </a:ext>
          </a:extLst>
        </xdr:cNvPr>
        <xdr:cNvPicPr>
          <a:picLocks noChangeAspect="1"/>
        </xdr:cNvPicPr>
      </xdr:nvPicPr>
      <xdr:blipFill>
        <a:blip xmlns:r="http://schemas.openxmlformats.org/officeDocument/2006/relationships" r:embed="rId8"/>
        <a:stretch>
          <a:fillRect/>
        </a:stretch>
      </xdr:blipFill>
      <xdr:spPr>
        <a:xfrm>
          <a:off x="0" y="0"/>
          <a:ext cx="1311816" cy="1299167"/>
        </a:xfrm>
        <a:prstGeom prst="rect">
          <a:avLst/>
        </a:prstGeom>
      </xdr:spPr>
    </xdr:pic>
    <xdr:clientData/>
  </xdr:twoCellAnchor>
  <xdr:twoCellAnchor editAs="oneCell">
    <xdr:from>
      <xdr:col>3</xdr:col>
      <xdr:colOff>104775</xdr:colOff>
      <xdr:row>0</xdr:row>
      <xdr:rowOff>133351</xdr:rowOff>
    </xdr:from>
    <xdr:to>
      <xdr:col>3</xdr:col>
      <xdr:colOff>1227392</xdr:colOff>
      <xdr:row>0</xdr:row>
      <xdr:rowOff>1209675</xdr:rowOff>
    </xdr:to>
    <xdr:pic>
      <xdr:nvPicPr>
        <xdr:cNvPr id="20" name="Picture 19">
          <a:extLst>
            <a:ext uri="{FF2B5EF4-FFF2-40B4-BE49-F238E27FC236}">
              <a16:creationId xmlns:a16="http://schemas.microsoft.com/office/drawing/2014/main" id="{A45599E7-F307-4FFD-9FA3-29FE40D398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285748</xdr:colOff>
      <xdr:row>7</xdr:row>
      <xdr:rowOff>1</xdr:rowOff>
    </xdr:from>
    <xdr:to>
      <xdr:col>5</xdr:col>
      <xdr:colOff>2600325</xdr:colOff>
      <xdr:row>22</xdr:row>
      <xdr:rowOff>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266699</xdr:colOff>
      <xdr:row>24</xdr:row>
      <xdr:rowOff>57150</xdr:rowOff>
    </xdr:from>
    <xdr:to>
      <xdr:col>5</xdr:col>
      <xdr:colOff>2486025</xdr:colOff>
      <xdr:row>38</xdr:row>
      <xdr:rowOff>76200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133429</xdr:colOff>
      <xdr:row>0</xdr:row>
      <xdr:rowOff>1398007</xdr:rowOff>
    </xdr:from>
    <xdr:to>
      <xdr:col>4</xdr:col>
      <xdr:colOff>342900</xdr:colOff>
      <xdr:row>4</xdr:row>
      <xdr:rowOff>342901</xdr:rowOff>
    </xdr:to>
    <xdr:sp macro="" textlink="">
      <xdr:nvSpPr>
        <xdr:cNvPr id="5" name="Text Box 1">
          <a:extLst>
            <a:ext uri="{FF2B5EF4-FFF2-40B4-BE49-F238E27FC236}">
              <a16:creationId xmlns:a16="http://schemas.microsoft.com/office/drawing/2014/main" id="{BB1B12CD-521D-4F27-AE63-12AA37B72125}"/>
            </a:ext>
          </a:extLst>
        </xdr:cNvPr>
        <xdr:cNvSpPr txBox="1">
          <a:spLocks noChangeArrowheads="1"/>
        </xdr:cNvSpPr>
      </xdr:nvSpPr>
      <xdr:spPr bwMode="auto">
        <a:xfrm>
          <a:off x="133429" y="1398007"/>
          <a:ext cx="3981371" cy="1707144"/>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When cattle produce methane they use energy from feed, this energy is then lost and cannot be used for growth.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Generally, the more the animal eats, the more methane they will produce.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Animals that use the energy from feed most efficiently will lose less energy as methane and grow faster.</a:t>
          </a:r>
        </a:p>
      </xdr:txBody>
    </xdr:sp>
    <xdr:clientData/>
  </xdr:twoCellAnchor>
  <xdr:twoCellAnchor>
    <xdr:from>
      <xdr:col>4</xdr:col>
      <xdr:colOff>611150</xdr:colOff>
      <xdr:row>0</xdr:row>
      <xdr:rowOff>1403273</xdr:rowOff>
    </xdr:from>
    <xdr:to>
      <xdr:col>5</xdr:col>
      <xdr:colOff>1107223</xdr:colOff>
      <xdr:row>5</xdr:row>
      <xdr:rowOff>123825</xdr:rowOff>
    </xdr:to>
    <xdr:sp macro="" textlink="">
      <xdr:nvSpPr>
        <xdr:cNvPr id="6" name="Text Box 1">
          <a:extLst>
            <a:ext uri="{FF2B5EF4-FFF2-40B4-BE49-F238E27FC236}">
              <a16:creationId xmlns:a16="http://schemas.microsoft.com/office/drawing/2014/main" id="{221FEF7C-E168-4DF4-A7A4-9930DA63FF3E}"/>
            </a:ext>
          </a:extLst>
        </xdr:cNvPr>
        <xdr:cNvSpPr txBox="1">
          <a:spLocks noChangeArrowheads="1"/>
        </xdr:cNvSpPr>
      </xdr:nvSpPr>
      <xdr:spPr bwMode="auto">
        <a:xfrm>
          <a:off x="4383050" y="1403273"/>
          <a:ext cx="4096523" cy="1920952"/>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Find the line of best fit for the two breeds on each diet type.</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Look at the scatterplot of Charolais X steers eating the concentrate diet - Is there an outlier? How much feed did this steer eat each day? </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3. It looks like there has been a mistake recording this steers intake. Revise the scatter plot and equation by removing steer 200981. If this steer's intake was actually 7.9 kg on the day the mistake was made, how much methane would it have produced?</a:t>
          </a:r>
        </a:p>
      </xdr:txBody>
    </xdr:sp>
    <xdr:clientData/>
  </xdr:twoCellAnchor>
  <xdr:twoCellAnchor>
    <xdr:from>
      <xdr:col>4</xdr:col>
      <xdr:colOff>618893</xdr:colOff>
      <xdr:row>0</xdr:row>
      <xdr:rowOff>404930</xdr:rowOff>
    </xdr:from>
    <xdr:to>
      <xdr:col>5</xdr:col>
      <xdr:colOff>3500089</xdr:colOff>
      <xdr:row>0</xdr:row>
      <xdr:rowOff>1066801</xdr:rowOff>
    </xdr:to>
    <xdr:sp macro="" textlink="">
      <xdr:nvSpPr>
        <xdr:cNvPr id="13" name="TextBox 12">
          <a:extLst>
            <a:ext uri="{FF2B5EF4-FFF2-40B4-BE49-F238E27FC236}">
              <a16:creationId xmlns:a16="http://schemas.microsoft.com/office/drawing/2014/main" id="{5BC983B5-1E14-4051-9FBF-62C321665D79}"/>
            </a:ext>
          </a:extLst>
        </xdr:cNvPr>
        <xdr:cNvSpPr txBox="1"/>
      </xdr:nvSpPr>
      <xdr:spPr>
        <a:xfrm>
          <a:off x="4390793" y="404930"/>
          <a:ext cx="6481646"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Methane &amp; Cow Diets</a:t>
          </a:r>
          <a:endParaRPr lang="en-NZ" sz="3600">
            <a:solidFill>
              <a:schemeClr val="bg1"/>
            </a:solidFill>
            <a:latin typeface="+mj-lt"/>
          </a:endParaRPr>
        </a:p>
      </xdr:txBody>
    </xdr:sp>
    <xdr:clientData/>
  </xdr:twoCellAnchor>
  <xdr:twoCellAnchor editAs="oneCell">
    <xdr:from>
      <xdr:col>1</xdr:col>
      <xdr:colOff>1289206</xdr:colOff>
      <xdr:row>0</xdr:row>
      <xdr:rowOff>10145</xdr:rowOff>
    </xdr:from>
    <xdr:to>
      <xdr:col>3</xdr:col>
      <xdr:colOff>523799</xdr:colOff>
      <xdr:row>0</xdr:row>
      <xdr:rowOff>1116374</xdr:rowOff>
    </xdr:to>
    <xdr:pic>
      <xdr:nvPicPr>
        <xdr:cNvPr id="9" name="Picture 8" descr="Image result for mains of loirston">
          <a:extLst>
            <a:ext uri="{FF2B5EF4-FFF2-40B4-BE49-F238E27FC236}">
              <a16:creationId xmlns:a16="http://schemas.microsoft.com/office/drawing/2014/main" id="{4B67AF41-0295-4A3E-B9BC-F05EB86046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1168941</xdr:colOff>
      <xdr:row>0</xdr:row>
      <xdr:rowOff>1299167</xdr:rowOff>
    </xdr:to>
    <xdr:pic>
      <xdr:nvPicPr>
        <xdr:cNvPr id="10" name="Picture 9">
          <a:extLst>
            <a:ext uri="{FF2B5EF4-FFF2-40B4-BE49-F238E27FC236}">
              <a16:creationId xmlns:a16="http://schemas.microsoft.com/office/drawing/2014/main" id="{BC39C475-71CE-4240-A9D8-8CA3AAA70DAD}"/>
            </a:ext>
          </a:extLst>
        </xdr:cNvPr>
        <xdr:cNvPicPr>
          <a:picLocks noChangeAspect="1"/>
        </xdr:cNvPicPr>
      </xdr:nvPicPr>
      <xdr:blipFill>
        <a:blip xmlns:r="http://schemas.openxmlformats.org/officeDocument/2006/relationships" r:embed="rId4"/>
        <a:stretch>
          <a:fillRect/>
        </a:stretch>
      </xdr:blipFill>
      <xdr:spPr>
        <a:xfrm>
          <a:off x="0" y="0"/>
          <a:ext cx="1311816" cy="1299167"/>
        </a:xfrm>
        <a:prstGeom prst="rect">
          <a:avLst/>
        </a:prstGeom>
      </xdr:spPr>
    </xdr:pic>
    <xdr:clientData/>
  </xdr:twoCellAnchor>
  <xdr:twoCellAnchor editAs="oneCell">
    <xdr:from>
      <xdr:col>3</xdr:col>
      <xdr:colOff>676275</xdr:colOff>
      <xdr:row>0</xdr:row>
      <xdr:rowOff>133351</xdr:rowOff>
    </xdr:from>
    <xdr:to>
      <xdr:col>4</xdr:col>
      <xdr:colOff>398717</xdr:colOff>
      <xdr:row>0</xdr:row>
      <xdr:rowOff>1209675</xdr:rowOff>
    </xdr:to>
    <xdr:pic>
      <xdr:nvPicPr>
        <xdr:cNvPr id="11" name="Picture 10">
          <a:extLst>
            <a:ext uri="{FF2B5EF4-FFF2-40B4-BE49-F238E27FC236}">
              <a16:creationId xmlns:a16="http://schemas.microsoft.com/office/drawing/2014/main" id="{67AEE97D-FB14-483A-88CB-3B5CF2AD89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133429</xdr:colOff>
      <xdr:row>0</xdr:row>
      <xdr:rowOff>1398007</xdr:rowOff>
    </xdr:from>
    <xdr:to>
      <xdr:col>5</xdr:col>
      <xdr:colOff>161925</xdr:colOff>
      <xdr:row>2</xdr:row>
      <xdr:rowOff>346213</xdr:rowOff>
    </xdr:to>
    <xdr:sp macro="" textlink="">
      <xdr:nvSpPr>
        <xdr:cNvPr id="17" name="Text Box 1">
          <a:extLst>
            <a:ext uri="{FF2B5EF4-FFF2-40B4-BE49-F238E27FC236}">
              <a16:creationId xmlns:a16="http://schemas.microsoft.com/office/drawing/2014/main" id="{A16F16B2-E4DC-4C54-9028-D42E89EDD22A}"/>
            </a:ext>
          </a:extLst>
        </xdr:cNvPr>
        <xdr:cNvSpPr txBox="1">
          <a:spLocks noChangeArrowheads="1"/>
        </xdr:cNvSpPr>
      </xdr:nvSpPr>
      <xdr:spPr bwMode="auto">
        <a:xfrm>
          <a:off x="133429" y="1398007"/>
          <a:ext cx="3981371" cy="107228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Context</a:t>
          </a:r>
        </a:p>
        <a:p>
          <a:pPr algn="l" rtl="0">
            <a:defRPr sz="1000"/>
          </a:pPr>
          <a:r>
            <a:rPr lang="en-NZ" sz="1100" b="0" i="0" u="none" strike="noStrike" baseline="0">
              <a:solidFill>
                <a:srgbClr val="000000"/>
              </a:solidFill>
              <a:latin typeface="+mn-lt"/>
              <a:cs typeface="Arial"/>
            </a:rPr>
            <a:t>Determining differneces between management systems on farm is important to allow farmers to run efficient farms.</a:t>
          </a:r>
        </a:p>
      </xdr:txBody>
    </xdr:sp>
    <xdr:clientData/>
  </xdr:twoCellAnchor>
  <xdr:twoCellAnchor>
    <xdr:from>
      <xdr:col>5</xdr:col>
      <xdr:colOff>430175</xdr:colOff>
      <xdr:row>0</xdr:row>
      <xdr:rowOff>1403273</xdr:rowOff>
    </xdr:from>
    <xdr:to>
      <xdr:col>8</xdr:col>
      <xdr:colOff>726223</xdr:colOff>
      <xdr:row>3</xdr:row>
      <xdr:rowOff>104775</xdr:rowOff>
    </xdr:to>
    <xdr:sp macro="" textlink="">
      <xdr:nvSpPr>
        <xdr:cNvPr id="18" name="Text Box 1">
          <a:extLst>
            <a:ext uri="{FF2B5EF4-FFF2-40B4-BE49-F238E27FC236}">
              <a16:creationId xmlns:a16="http://schemas.microsoft.com/office/drawing/2014/main" id="{89DF0624-DC81-4B7F-85CB-1F59B99771A8}"/>
            </a:ext>
          </a:extLst>
        </xdr:cNvPr>
        <xdr:cNvSpPr txBox="1">
          <a:spLocks noChangeArrowheads="1"/>
        </xdr:cNvSpPr>
      </xdr:nvSpPr>
      <xdr:spPr bwMode="auto">
        <a:xfrm>
          <a:off x="4383050" y="1403273"/>
          <a:ext cx="4096523" cy="1206577"/>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NZ" sz="1800" b="0" i="0" u="none" strike="noStrike" baseline="0">
              <a:solidFill>
                <a:srgbClr val="000000"/>
              </a:solidFill>
              <a:latin typeface="+mj-lt"/>
              <a:cs typeface="Arial"/>
            </a:rPr>
            <a:t>Challenge Questions</a:t>
          </a:r>
        </a:p>
        <a:p>
          <a:pPr algn="l" rtl="0">
            <a:defRPr sz="1000"/>
          </a:pPr>
          <a:r>
            <a:rPr lang="en-NZ" sz="1100" b="0" i="0" u="none" strike="noStrike" baseline="0">
              <a:solidFill>
                <a:srgbClr val="000000"/>
              </a:solidFill>
              <a:latin typeface="+mn-lt"/>
              <a:cs typeface="Arial"/>
            </a:rPr>
            <a:t>1.  What is the the mean, mode and semi-interquartile range and standard deviation of the sum of yield, for the group?</a:t>
          </a:r>
        </a:p>
        <a:p>
          <a:pPr algn="l" rtl="0">
            <a:defRPr sz="1000"/>
          </a:pPr>
          <a:endParaRPr lang="en-NZ" sz="1100" b="0" i="0" u="none" strike="noStrike" baseline="0">
            <a:solidFill>
              <a:srgbClr val="000000"/>
            </a:solidFill>
            <a:latin typeface="+mn-lt"/>
            <a:cs typeface="Arial"/>
          </a:endParaRPr>
        </a:p>
        <a:p>
          <a:pPr algn="l" rtl="0">
            <a:defRPr sz="1000"/>
          </a:pPr>
          <a:r>
            <a:rPr lang="en-NZ" sz="1100" b="0" i="0" u="none" strike="noStrike" baseline="0">
              <a:solidFill>
                <a:srgbClr val="000000"/>
              </a:solidFill>
              <a:latin typeface="+mn-lt"/>
              <a:cs typeface="Arial"/>
            </a:rPr>
            <a:t>2. Can you find the find the mean, mode and semi-interquartile range and standard deviation of  yield, for the four dairy system groups?</a:t>
          </a:r>
        </a:p>
      </xdr:txBody>
    </xdr:sp>
    <xdr:clientData/>
  </xdr:twoCellAnchor>
  <xdr:twoCellAnchor>
    <xdr:from>
      <xdr:col>5</xdr:col>
      <xdr:colOff>437918</xdr:colOff>
      <xdr:row>0</xdr:row>
      <xdr:rowOff>404930</xdr:rowOff>
    </xdr:from>
    <xdr:to>
      <xdr:col>9</xdr:col>
      <xdr:colOff>909289</xdr:colOff>
      <xdr:row>0</xdr:row>
      <xdr:rowOff>1066801</xdr:rowOff>
    </xdr:to>
    <xdr:sp macro="" textlink="">
      <xdr:nvSpPr>
        <xdr:cNvPr id="19" name="TextBox 18">
          <a:extLst>
            <a:ext uri="{FF2B5EF4-FFF2-40B4-BE49-F238E27FC236}">
              <a16:creationId xmlns:a16="http://schemas.microsoft.com/office/drawing/2014/main" id="{93AD479D-75E6-4C01-B596-727E12062DC4}"/>
            </a:ext>
          </a:extLst>
        </xdr:cNvPr>
        <xdr:cNvSpPr txBox="1"/>
      </xdr:nvSpPr>
      <xdr:spPr>
        <a:xfrm>
          <a:off x="4390793" y="404930"/>
          <a:ext cx="6481646"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Methane &amp; Cow Diets</a:t>
          </a:r>
          <a:endParaRPr lang="en-NZ" sz="3600">
            <a:solidFill>
              <a:schemeClr val="bg1"/>
            </a:solidFill>
            <a:latin typeface="+mj-lt"/>
          </a:endParaRPr>
        </a:p>
      </xdr:txBody>
    </xdr:sp>
    <xdr:clientData/>
  </xdr:twoCellAnchor>
  <xdr:twoCellAnchor editAs="oneCell">
    <xdr:from>
      <xdr:col>1</xdr:col>
      <xdr:colOff>1289206</xdr:colOff>
      <xdr:row>0</xdr:row>
      <xdr:rowOff>10145</xdr:rowOff>
    </xdr:from>
    <xdr:to>
      <xdr:col>3</xdr:col>
      <xdr:colOff>304724</xdr:colOff>
      <xdr:row>0</xdr:row>
      <xdr:rowOff>1116374</xdr:rowOff>
    </xdr:to>
    <xdr:pic>
      <xdr:nvPicPr>
        <xdr:cNvPr id="7" name="Picture 6" descr="Image result for mains of loirston">
          <a:extLst>
            <a:ext uri="{FF2B5EF4-FFF2-40B4-BE49-F238E27FC236}">
              <a16:creationId xmlns:a16="http://schemas.microsoft.com/office/drawing/2014/main" id="{9DF47D87-84B8-4B15-A4FD-EB85BE800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1168941</xdr:colOff>
      <xdr:row>0</xdr:row>
      <xdr:rowOff>1299167</xdr:rowOff>
    </xdr:to>
    <xdr:pic>
      <xdr:nvPicPr>
        <xdr:cNvPr id="8" name="Picture 7">
          <a:extLst>
            <a:ext uri="{FF2B5EF4-FFF2-40B4-BE49-F238E27FC236}">
              <a16:creationId xmlns:a16="http://schemas.microsoft.com/office/drawing/2014/main" id="{308A552C-C11C-43C4-A58D-15B2B28B5394}"/>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3</xdr:col>
      <xdr:colOff>457200</xdr:colOff>
      <xdr:row>0</xdr:row>
      <xdr:rowOff>133351</xdr:rowOff>
    </xdr:from>
    <xdr:to>
      <xdr:col>5</xdr:col>
      <xdr:colOff>217742</xdr:colOff>
      <xdr:row>0</xdr:row>
      <xdr:rowOff>1209675</xdr:rowOff>
    </xdr:to>
    <xdr:pic>
      <xdr:nvPicPr>
        <xdr:cNvPr id="9" name="Picture 8">
          <a:extLst>
            <a:ext uri="{FF2B5EF4-FFF2-40B4-BE49-F238E27FC236}">
              <a16:creationId xmlns:a16="http://schemas.microsoft.com/office/drawing/2014/main" id="{34BC6DB6-D101-4D69-A890-B6577F4FA3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281570</xdr:colOff>
      <xdr:row>0</xdr:row>
      <xdr:rowOff>404930</xdr:rowOff>
    </xdr:from>
    <xdr:to>
      <xdr:col>6</xdr:col>
      <xdr:colOff>2187885</xdr:colOff>
      <xdr:row>0</xdr:row>
      <xdr:rowOff>1066801</xdr:rowOff>
    </xdr:to>
    <xdr:sp macro="" textlink="">
      <xdr:nvSpPr>
        <xdr:cNvPr id="8" name="TextBox 7">
          <a:extLst>
            <a:ext uri="{FF2B5EF4-FFF2-40B4-BE49-F238E27FC236}">
              <a16:creationId xmlns:a16="http://schemas.microsoft.com/office/drawing/2014/main" id="{2F6CC42B-A9F1-4893-B658-0CEF7F1DE10B}"/>
            </a:ext>
          </a:extLst>
        </xdr:cNvPr>
        <xdr:cNvSpPr txBox="1"/>
      </xdr:nvSpPr>
      <xdr:spPr>
        <a:xfrm>
          <a:off x="3929645" y="404930"/>
          <a:ext cx="4849540"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Raw data key</a:t>
          </a:r>
          <a:endParaRPr lang="en-NZ" sz="3600">
            <a:solidFill>
              <a:schemeClr val="bg1"/>
            </a:solidFill>
            <a:latin typeface="+mj-lt"/>
          </a:endParaRPr>
        </a:p>
      </xdr:txBody>
    </xdr:sp>
    <xdr:clientData/>
  </xdr:twoCellAnchor>
  <xdr:twoCellAnchor editAs="oneCell">
    <xdr:from>
      <xdr:col>2</xdr:col>
      <xdr:colOff>12856</xdr:colOff>
      <xdr:row>0</xdr:row>
      <xdr:rowOff>10145</xdr:rowOff>
    </xdr:from>
    <xdr:to>
      <xdr:col>2</xdr:col>
      <xdr:colOff>1476299</xdr:colOff>
      <xdr:row>0</xdr:row>
      <xdr:rowOff>1116374</xdr:rowOff>
    </xdr:to>
    <xdr:pic>
      <xdr:nvPicPr>
        <xdr:cNvPr id="5" name="Picture 4" descr="Image result for mains of loirston">
          <a:extLst>
            <a:ext uri="{FF2B5EF4-FFF2-40B4-BE49-F238E27FC236}">
              <a16:creationId xmlns:a16="http://schemas.microsoft.com/office/drawing/2014/main" id="{99188965-9DEF-4907-A018-BB54CDE91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1168941</xdr:colOff>
      <xdr:row>0</xdr:row>
      <xdr:rowOff>1299167</xdr:rowOff>
    </xdr:to>
    <xdr:pic>
      <xdr:nvPicPr>
        <xdr:cNvPr id="6" name="Picture 5">
          <a:extLst>
            <a:ext uri="{FF2B5EF4-FFF2-40B4-BE49-F238E27FC236}">
              <a16:creationId xmlns:a16="http://schemas.microsoft.com/office/drawing/2014/main" id="{1EBEE017-E9D0-4C50-822B-AF0ABE609A51}"/>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2</xdr:col>
      <xdr:colOff>1628775</xdr:colOff>
      <xdr:row>0</xdr:row>
      <xdr:rowOff>133351</xdr:rowOff>
    </xdr:from>
    <xdr:to>
      <xdr:col>3</xdr:col>
      <xdr:colOff>522542</xdr:colOff>
      <xdr:row>0</xdr:row>
      <xdr:rowOff>1209675</xdr:rowOff>
    </xdr:to>
    <xdr:pic>
      <xdr:nvPicPr>
        <xdr:cNvPr id="7" name="Picture 6">
          <a:extLst>
            <a:ext uri="{FF2B5EF4-FFF2-40B4-BE49-F238E27FC236}">
              <a16:creationId xmlns:a16="http://schemas.microsoft.com/office/drawing/2014/main" id="{36ED75F4-BDB1-4E5F-A6A8-822A4771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500645</xdr:colOff>
      <xdr:row>0</xdr:row>
      <xdr:rowOff>404930</xdr:rowOff>
    </xdr:from>
    <xdr:to>
      <xdr:col>12</xdr:col>
      <xdr:colOff>330510</xdr:colOff>
      <xdr:row>0</xdr:row>
      <xdr:rowOff>1066801</xdr:rowOff>
    </xdr:to>
    <xdr:sp macro="" textlink="">
      <xdr:nvSpPr>
        <xdr:cNvPr id="3" name="TextBox 2">
          <a:extLst>
            <a:ext uri="{FF2B5EF4-FFF2-40B4-BE49-F238E27FC236}">
              <a16:creationId xmlns:a16="http://schemas.microsoft.com/office/drawing/2014/main" id="{A1298156-0287-4039-84AF-1F5683EFC8D6}"/>
            </a:ext>
          </a:extLst>
        </xdr:cNvPr>
        <xdr:cNvSpPr txBox="1"/>
      </xdr:nvSpPr>
      <xdr:spPr>
        <a:xfrm>
          <a:off x="3929645" y="404930"/>
          <a:ext cx="4849540" cy="661871"/>
        </a:xfrm>
        <a:prstGeom prst="rect">
          <a:avLst/>
        </a:prstGeom>
        <a:solidFill>
          <a:schemeClr val="accent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NZ" sz="3600" b="0" i="0" baseline="0">
              <a:solidFill>
                <a:schemeClr val="bg1"/>
              </a:solidFill>
              <a:effectLst/>
              <a:latin typeface="+mj-lt"/>
              <a:ea typeface="+mn-ea"/>
              <a:cs typeface="+mn-cs"/>
            </a:rPr>
            <a:t>Raw data</a:t>
          </a:r>
          <a:endParaRPr lang="en-NZ" sz="3600">
            <a:solidFill>
              <a:schemeClr val="bg1"/>
            </a:solidFill>
            <a:latin typeface="+mj-lt"/>
          </a:endParaRPr>
        </a:p>
      </xdr:txBody>
    </xdr:sp>
    <xdr:clientData/>
  </xdr:twoCellAnchor>
  <xdr:twoCellAnchor editAs="oneCell">
    <xdr:from>
      <xdr:col>2</xdr:col>
      <xdr:colOff>603406</xdr:colOff>
      <xdr:row>0</xdr:row>
      <xdr:rowOff>10145</xdr:rowOff>
    </xdr:from>
    <xdr:to>
      <xdr:col>4</xdr:col>
      <xdr:colOff>695249</xdr:colOff>
      <xdr:row>0</xdr:row>
      <xdr:rowOff>1116374</xdr:rowOff>
    </xdr:to>
    <xdr:pic>
      <xdr:nvPicPr>
        <xdr:cNvPr id="6" name="Picture 5" descr="Image result for mains of loirston">
          <a:extLst>
            <a:ext uri="{FF2B5EF4-FFF2-40B4-BE49-F238E27FC236}">
              <a16:creationId xmlns:a16="http://schemas.microsoft.com/office/drawing/2014/main" id="{0F5C5377-3C00-4A60-A5FB-887F24A1C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081" y="10145"/>
          <a:ext cx="1463443" cy="1106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483141</xdr:colOff>
      <xdr:row>0</xdr:row>
      <xdr:rowOff>1299167</xdr:rowOff>
    </xdr:to>
    <xdr:pic>
      <xdr:nvPicPr>
        <xdr:cNvPr id="7" name="Picture 6">
          <a:extLst>
            <a:ext uri="{FF2B5EF4-FFF2-40B4-BE49-F238E27FC236}">
              <a16:creationId xmlns:a16="http://schemas.microsoft.com/office/drawing/2014/main" id="{89E4754E-8C68-4582-B827-AF8218025A6A}"/>
            </a:ext>
          </a:extLst>
        </xdr:cNvPr>
        <xdr:cNvPicPr>
          <a:picLocks noChangeAspect="1"/>
        </xdr:cNvPicPr>
      </xdr:nvPicPr>
      <xdr:blipFill>
        <a:blip xmlns:r="http://schemas.openxmlformats.org/officeDocument/2006/relationships" r:embed="rId2"/>
        <a:stretch>
          <a:fillRect/>
        </a:stretch>
      </xdr:blipFill>
      <xdr:spPr>
        <a:xfrm>
          <a:off x="0" y="0"/>
          <a:ext cx="1311816" cy="1299167"/>
        </a:xfrm>
        <a:prstGeom prst="rect">
          <a:avLst/>
        </a:prstGeom>
      </xdr:spPr>
    </xdr:pic>
    <xdr:clientData/>
  </xdr:twoCellAnchor>
  <xdr:twoCellAnchor editAs="oneCell">
    <xdr:from>
      <xdr:col>4</xdr:col>
      <xdr:colOff>847725</xdr:colOff>
      <xdr:row>0</xdr:row>
      <xdr:rowOff>133351</xdr:rowOff>
    </xdr:from>
    <xdr:to>
      <xdr:col>6</xdr:col>
      <xdr:colOff>55817</xdr:colOff>
      <xdr:row>0</xdr:row>
      <xdr:rowOff>1209675</xdr:rowOff>
    </xdr:to>
    <xdr:pic>
      <xdr:nvPicPr>
        <xdr:cNvPr id="8" name="Picture 7">
          <a:extLst>
            <a:ext uri="{FF2B5EF4-FFF2-40B4-BE49-F238E27FC236}">
              <a16:creationId xmlns:a16="http://schemas.microsoft.com/office/drawing/2014/main" id="{47BFE075-E746-4E27-BB6E-C80DDDE0BC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0" y="133351"/>
          <a:ext cx="1122617" cy="10763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hass-my.sharepoint.com/personal/fraserd_rhass_org_uk/Documents/Training/2019%2007%2010%20Excel%20Sheets/Copy%20of%20SRUC_Beef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Glossary"/>
      <sheetName val="Group Level 1"/>
      <sheetName val="Bar Charts Level 2"/>
      <sheetName val="Trends Nat 5"/>
      <sheetName val="Statistics - NAT5"/>
      <sheetName val="Metadata"/>
      <sheetName val="Steer_Data"/>
    </sheetNames>
    <sheetDataSet>
      <sheetData sheetId="0"/>
      <sheetData sheetId="1"/>
      <sheetData sheetId="2"/>
      <sheetData sheetId="3"/>
      <sheetData sheetId="4"/>
      <sheetData sheetId="5"/>
      <sheetData sheetId="6"/>
      <sheetData sheetId="7">
        <row r="4">
          <cell r="I4">
            <v>10.70990063</v>
          </cell>
          <cell r="J4">
            <v>141.36300460000001</v>
          </cell>
        </row>
        <row r="5">
          <cell r="I5">
            <v>11.474893529999999</v>
          </cell>
          <cell r="J5">
            <v>139.03416000000001</v>
          </cell>
        </row>
        <row r="6">
          <cell r="I6">
            <v>11.899889590000001</v>
          </cell>
          <cell r="J6">
            <v>127.77401740000001</v>
          </cell>
        </row>
        <row r="7">
          <cell r="I7">
            <v>7.5826412479999998</v>
          </cell>
          <cell r="J7">
            <v>91.963236330000001</v>
          </cell>
        </row>
        <row r="8">
          <cell r="I8">
            <v>8.9306663589999999</v>
          </cell>
          <cell r="J8">
            <v>80.435783389999997</v>
          </cell>
        </row>
        <row r="9">
          <cell r="I9">
            <v>8.5936600809999995</v>
          </cell>
          <cell r="J9">
            <v>64.732128450000005</v>
          </cell>
        </row>
        <row r="10">
          <cell r="I10">
            <v>10.552103649999999</v>
          </cell>
          <cell r="J10">
            <v>146.2056369</v>
          </cell>
        </row>
        <row r="11">
          <cell r="I11">
            <v>9.9515774260000001</v>
          </cell>
          <cell r="J11">
            <v>182.0328849</v>
          </cell>
        </row>
        <row r="12">
          <cell r="I12">
            <v>11.40999826</v>
          </cell>
          <cell r="J12">
            <v>151.76692729999999</v>
          </cell>
        </row>
        <row r="13">
          <cell r="I13">
            <v>4.2768310779999998</v>
          </cell>
          <cell r="J13">
            <v>150.18993169999999</v>
          </cell>
        </row>
        <row r="14">
          <cell r="I14">
            <v>7.0995395889999999</v>
          </cell>
          <cell r="J14">
            <v>178.04910480000001</v>
          </cell>
        </row>
        <row r="15">
          <cell r="I15">
            <v>8.5536621549999996</v>
          </cell>
          <cell r="J15">
            <v>173.0092056</v>
          </cell>
        </row>
        <row r="16">
          <cell r="I16">
            <v>8.6701227989999996</v>
          </cell>
          <cell r="J16">
            <v>171.1185294</v>
          </cell>
        </row>
        <row r="17">
          <cell r="I17">
            <v>9.9577647989999996</v>
          </cell>
          <cell r="J17">
            <v>144.68672609999999</v>
          </cell>
        </row>
        <row r="18">
          <cell r="I18">
            <v>11.2454068</v>
          </cell>
          <cell r="J18">
            <v>107.70784639999999</v>
          </cell>
        </row>
        <row r="19">
          <cell r="I19">
            <v>11.933467739999999</v>
          </cell>
          <cell r="J19">
            <v>190.5959714</v>
          </cell>
        </row>
        <row r="20">
          <cell r="I20">
            <v>10.903240309999999</v>
          </cell>
          <cell r="J20">
            <v>183.01164299999999</v>
          </cell>
        </row>
        <row r="21">
          <cell r="I21">
            <v>11.59005859</v>
          </cell>
          <cell r="J21">
            <v>128.98165549999999</v>
          </cell>
        </row>
        <row r="22">
          <cell r="I22">
            <v>8.5549190450000001</v>
          </cell>
          <cell r="J22">
            <v>109.673365</v>
          </cell>
        </row>
        <row r="23">
          <cell r="I23">
            <v>8.8090255519999996</v>
          </cell>
          <cell r="J23">
            <v>129.10684130000001</v>
          </cell>
        </row>
        <row r="24">
          <cell r="I24">
            <v>10.530123270000001</v>
          </cell>
          <cell r="J24">
            <v>104.86712679999999</v>
          </cell>
        </row>
        <row r="25">
          <cell r="I25">
            <v>7.2997905029999997</v>
          </cell>
          <cell r="J25">
            <v>144.6648194</v>
          </cell>
        </row>
        <row r="26">
          <cell r="I26">
            <v>7.130027933</v>
          </cell>
          <cell r="J26">
            <v>164.56876869999999</v>
          </cell>
        </row>
        <row r="27">
          <cell r="I27">
            <v>9.5067039110000007</v>
          </cell>
          <cell r="J27">
            <v>194.87404849999999</v>
          </cell>
        </row>
        <row r="28">
          <cell r="I28">
            <v>8.1648221309999993</v>
          </cell>
          <cell r="J28">
            <v>154.17265929999999</v>
          </cell>
        </row>
        <row r="29">
          <cell r="I29">
            <v>6.48135365</v>
          </cell>
          <cell r="J29">
            <v>156.7744414</v>
          </cell>
        </row>
        <row r="30">
          <cell r="I30">
            <v>7.4072613140000003</v>
          </cell>
          <cell r="J30">
            <v>145.4957703</v>
          </cell>
        </row>
        <row r="31">
          <cell r="I31">
            <v>8.4337923529999994</v>
          </cell>
          <cell r="J31">
            <v>159.37918089999999</v>
          </cell>
        </row>
        <row r="32">
          <cell r="I32">
            <v>11.66175732</v>
          </cell>
          <cell r="J32">
            <v>158.7539482</v>
          </cell>
        </row>
        <row r="33">
          <cell r="I33">
            <v>11.91900197</v>
          </cell>
          <cell r="J33">
            <v>146.09770710000001</v>
          </cell>
        </row>
        <row r="34">
          <cell r="I34">
            <v>4.60548643</v>
          </cell>
          <cell r="J34">
            <v>82.451221770000004</v>
          </cell>
        </row>
        <row r="35">
          <cell r="I35">
            <v>6.4817957169999998</v>
          </cell>
          <cell r="J35">
            <v>78.425496199999998</v>
          </cell>
        </row>
        <row r="36">
          <cell r="I36">
            <v>7.6758107170000001</v>
          </cell>
          <cell r="J36">
            <v>76.661329949999995</v>
          </cell>
        </row>
        <row r="37">
          <cell r="I37">
            <v>9.9871683240000007</v>
          </cell>
          <cell r="J37">
            <v>172.46813900000001</v>
          </cell>
        </row>
        <row r="38">
          <cell r="I38">
            <v>10.15501989</v>
          </cell>
          <cell r="J38">
            <v>137.50713479999999</v>
          </cell>
        </row>
        <row r="39">
          <cell r="I39">
            <v>10.742500379999999</v>
          </cell>
          <cell r="J39">
            <v>125.7146403</v>
          </cell>
        </row>
        <row r="40">
          <cell r="I40">
            <v>7.2225124110000003</v>
          </cell>
          <cell r="J40">
            <v>139.572991</v>
          </cell>
        </row>
        <row r="41">
          <cell r="I41">
            <v>6.1047426329999999</v>
          </cell>
          <cell r="J41">
            <v>94.424600900000002</v>
          </cell>
        </row>
        <row r="42">
          <cell r="I42">
            <v>6.6206363760000002</v>
          </cell>
          <cell r="J42">
            <v>78.576190560000001</v>
          </cell>
        </row>
        <row r="43">
          <cell r="I43">
            <v>9.2671506560000001</v>
          </cell>
          <cell r="J43">
            <v>161.04262109999999</v>
          </cell>
        </row>
        <row r="44">
          <cell r="I44">
            <v>12.239142129999999</v>
          </cell>
          <cell r="J44">
            <v>182.71169080000001</v>
          </cell>
        </row>
        <row r="45">
          <cell r="I45">
            <v>11.894377560000001</v>
          </cell>
          <cell r="J45">
            <v>128.000719</v>
          </cell>
        </row>
        <row r="46">
          <cell r="I46">
            <v>7.5463720609999996</v>
          </cell>
          <cell r="J46">
            <v>223.6876273</v>
          </cell>
        </row>
        <row r="47">
          <cell r="I47">
            <v>0</v>
          </cell>
          <cell r="J47">
            <v>209.7672312</v>
          </cell>
        </row>
        <row r="48">
          <cell r="I48">
            <v>10.118998899999999</v>
          </cell>
          <cell r="J48">
            <v>162.45188189999999</v>
          </cell>
        </row>
        <row r="49">
          <cell r="I49">
            <v>10.666275389999999</v>
          </cell>
          <cell r="J49">
            <v>208.88549370000001</v>
          </cell>
        </row>
        <row r="50">
          <cell r="I50">
            <v>12.105376039999999</v>
          </cell>
          <cell r="J50">
            <v>168.34789050000001</v>
          </cell>
        </row>
        <row r="51">
          <cell r="I51">
            <v>12.528640940000001</v>
          </cell>
          <cell r="J51">
            <v>124.70898010000001</v>
          </cell>
        </row>
        <row r="52">
          <cell r="I52">
            <v>9.0910712010000001</v>
          </cell>
          <cell r="J52">
            <v>152.36562810000001</v>
          </cell>
        </row>
        <row r="53">
          <cell r="I53">
            <v>9.5158876130000003</v>
          </cell>
          <cell r="J53">
            <v>125.7927091</v>
          </cell>
        </row>
        <row r="54">
          <cell r="I54">
            <v>12.477827209999999</v>
          </cell>
          <cell r="J54">
            <v>112.5375181</v>
          </cell>
        </row>
        <row r="55">
          <cell r="I55">
            <v>9.5635242530000006</v>
          </cell>
          <cell r="J55">
            <v>158.60745979999999</v>
          </cell>
        </row>
        <row r="56">
          <cell r="I56">
            <v>9.3927470339999992</v>
          </cell>
          <cell r="J56">
            <v>121.19790999999999</v>
          </cell>
        </row>
        <row r="57">
          <cell r="I57">
            <v>6.6603115329999998</v>
          </cell>
          <cell r="J57">
            <v>95.019181349999997</v>
          </cell>
        </row>
        <row r="58">
          <cell r="I58">
            <v>8.7802616049999997</v>
          </cell>
          <cell r="J58">
            <v>110.6802172</v>
          </cell>
        </row>
        <row r="59">
          <cell r="I59">
            <v>7.2606009419999999</v>
          </cell>
          <cell r="J59">
            <v>115.50498450000001</v>
          </cell>
        </row>
        <row r="60">
          <cell r="I60">
            <v>10.29992227</v>
          </cell>
          <cell r="J60">
            <v>120.3209186</v>
          </cell>
        </row>
        <row r="61">
          <cell r="I61">
            <v>8.3276717290000004</v>
          </cell>
          <cell r="J61">
            <v>140.35211849999999</v>
          </cell>
        </row>
        <row r="62">
          <cell r="I62">
            <v>8.7569331580000007</v>
          </cell>
          <cell r="J62">
            <v>114.39825570000001</v>
          </cell>
        </row>
        <row r="63">
          <cell r="I63">
            <v>10.98909259</v>
          </cell>
          <cell r="J63">
            <v>92.414958249999998</v>
          </cell>
        </row>
        <row r="64">
          <cell r="I64">
            <v>10.822697959999999</v>
          </cell>
          <cell r="J64">
            <v>198.3864245</v>
          </cell>
        </row>
        <row r="65">
          <cell r="I65">
            <v>11.68164224</v>
          </cell>
          <cell r="J65">
            <v>247.4437576</v>
          </cell>
        </row>
        <row r="66">
          <cell r="I66">
            <v>13.914897379999999</v>
          </cell>
          <cell r="J66">
            <v>219.98746</v>
          </cell>
        </row>
        <row r="67">
          <cell r="I67">
            <v>8.6772856170000008</v>
          </cell>
          <cell r="J67">
            <v>184.91564410000001</v>
          </cell>
        </row>
        <row r="68">
          <cell r="I68">
            <v>8.8474284720000007</v>
          </cell>
          <cell r="J68">
            <v>198.7805851</v>
          </cell>
        </row>
        <row r="69">
          <cell r="I69">
            <v>10.54885702</v>
          </cell>
          <cell r="J69">
            <v>176.34383600000001</v>
          </cell>
        </row>
        <row r="70">
          <cell r="I70">
            <v>10.96456272</v>
          </cell>
          <cell r="J70">
            <v>206.14737980000001</v>
          </cell>
        </row>
        <row r="71">
          <cell r="I71">
            <v>10.45059884</v>
          </cell>
          <cell r="J71">
            <v>221.21166500000001</v>
          </cell>
        </row>
        <row r="72">
          <cell r="I72">
            <v>12.934757579999999</v>
          </cell>
          <cell r="J72">
            <v>175.43906809999999</v>
          </cell>
        </row>
        <row r="73">
          <cell r="I73">
            <v>10.30828831</v>
          </cell>
          <cell r="J73">
            <v>109.88790659999999</v>
          </cell>
        </row>
        <row r="74">
          <cell r="I74">
            <v>9.9675184510000001</v>
          </cell>
          <cell r="J74">
            <v>113.89806539999999</v>
          </cell>
        </row>
        <row r="75">
          <cell r="I75">
            <v>11.075020500000001</v>
          </cell>
          <cell r="J75">
            <v>104.44321720000001</v>
          </cell>
        </row>
        <row r="76">
          <cell r="I76">
            <v>8.3331689789999999</v>
          </cell>
          <cell r="J76">
            <v>130.38806360000001</v>
          </cell>
        </row>
        <row r="77">
          <cell r="I77">
            <v>7.32308789</v>
          </cell>
          <cell r="J77">
            <v>117.6545177</v>
          </cell>
        </row>
        <row r="78">
          <cell r="I78">
            <v>3.9561509290000001</v>
          </cell>
          <cell r="J78">
            <v>126.5032451</v>
          </cell>
        </row>
        <row r="79">
          <cell r="I79">
            <v>9.4041089489999994</v>
          </cell>
          <cell r="J79">
            <v>109.5796773</v>
          </cell>
        </row>
        <row r="80">
          <cell r="I80">
            <v>10.16426025</v>
          </cell>
          <cell r="J80">
            <v>107.941667</v>
          </cell>
        </row>
        <row r="81">
          <cell r="I81">
            <v>11.09598411</v>
          </cell>
          <cell r="J81">
            <v>108.90783070000001</v>
          </cell>
        </row>
        <row r="82">
          <cell r="I82">
            <v>6.6237872209999997</v>
          </cell>
          <cell r="J82">
            <v>112.9328287</v>
          </cell>
        </row>
        <row r="83">
          <cell r="I83">
            <v>6.0293447779999996</v>
          </cell>
          <cell r="J83">
            <v>100.3315547</v>
          </cell>
        </row>
        <row r="84">
          <cell r="I84">
            <v>6.7087075699999996</v>
          </cell>
          <cell r="J84">
            <v>100.6355288</v>
          </cell>
        </row>
        <row r="85">
          <cell r="I85">
            <v>9.6645315239999992</v>
          </cell>
          <cell r="J85">
            <v>137.59812959999999</v>
          </cell>
        </row>
        <row r="86">
          <cell r="I86">
            <v>9.151370558</v>
          </cell>
          <cell r="J86">
            <v>169.35095319999999</v>
          </cell>
        </row>
        <row r="87">
          <cell r="I87">
            <v>9.9785539320000005</v>
          </cell>
          <cell r="J87">
            <v>172.1095554</v>
          </cell>
        </row>
        <row r="88">
          <cell r="I88">
            <v>11.23301624</v>
          </cell>
          <cell r="J88">
            <v>120.6966912</v>
          </cell>
        </row>
        <row r="89">
          <cell r="I89">
            <v>11.71239024</v>
          </cell>
          <cell r="J89">
            <v>128.96379569999999</v>
          </cell>
        </row>
        <row r="90">
          <cell r="I90">
            <v>15.38854192</v>
          </cell>
          <cell r="J90">
            <v>114.57271179999999</v>
          </cell>
        </row>
        <row r="91">
          <cell r="I91">
            <v>10.33994234</v>
          </cell>
          <cell r="J91">
            <v>168.8032852</v>
          </cell>
        </row>
        <row r="92">
          <cell r="I92">
            <v>12.134477779999999</v>
          </cell>
          <cell r="J92">
            <v>168.10120359999999</v>
          </cell>
        </row>
        <row r="93">
          <cell r="I93">
            <v>13.11923255</v>
          </cell>
          <cell r="J93">
            <v>180.07195139999999</v>
          </cell>
        </row>
        <row r="94">
          <cell r="I94">
            <v>6.580771887</v>
          </cell>
          <cell r="J94">
            <v>123.33060999999999</v>
          </cell>
        </row>
        <row r="95">
          <cell r="I95">
            <v>7.1790238759999996</v>
          </cell>
          <cell r="J95">
            <v>136.8933026</v>
          </cell>
        </row>
        <row r="96">
          <cell r="I96">
            <v>10.34121296</v>
          </cell>
          <cell r="J96">
            <v>141.25173430000001</v>
          </cell>
        </row>
        <row r="97">
          <cell r="I97">
            <v>4.8240822550000004</v>
          </cell>
          <cell r="J97">
            <v>107.1667387</v>
          </cell>
        </row>
        <row r="98">
          <cell r="I98">
            <v>7.1499790560000003</v>
          </cell>
          <cell r="J98">
            <v>103.9707614</v>
          </cell>
        </row>
        <row r="99">
          <cell r="I99">
            <v>7.2891093769999999</v>
          </cell>
          <cell r="J99">
            <v>78.843586669999993</v>
          </cell>
        </row>
        <row r="100">
          <cell r="I100">
            <v>11.636295349999999</v>
          </cell>
          <cell r="J100">
            <v>151.0122643</v>
          </cell>
        </row>
        <row r="101">
          <cell r="I101">
            <v>11.61103924</v>
          </cell>
          <cell r="J101">
            <v>146.41442230000001</v>
          </cell>
        </row>
        <row r="102">
          <cell r="I102">
            <v>12.127085429999999</v>
          </cell>
          <cell r="J102">
            <v>123.7019876</v>
          </cell>
        </row>
        <row r="103">
          <cell r="I103">
            <v>10.84715976</v>
          </cell>
          <cell r="J103">
            <v>126.5177621</v>
          </cell>
        </row>
        <row r="104">
          <cell r="I104">
            <v>7.1453512720000001</v>
          </cell>
          <cell r="J104">
            <v>154.2768547</v>
          </cell>
        </row>
        <row r="105">
          <cell r="I105">
            <v>14.329760739999999</v>
          </cell>
          <cell r="J105">
            <v>157.8599955</v>
          </cell>
        </row>
        <row r="106">
          <cell r="I106">
            <v>10.250107760000001</v>
          </cell>
          <cell r="J106">
            <v>129.05327550000001</v>
          </cell>
        </row>
        <row r="107">
          <cell r="I107">
            <v>10.080684489999999</v>
          </cell>
          <cell r="J107">
            <v>121.6350329</v>
          </cell>
        </row>
        <row r="108">
          <cell r="I108">
            <v>10.33481939</v>
          </cell>
          <cell r="J108">
            <v>102.8748659</v>
          </cell>
        </row>
        <row r="109">
          <cell r="I109">
            <v>9.6328621880000007</v>
          </cell>
          <cell r="J109">
            <v>182.85458489999999</v>
          </cell>
        </row>
        <row r="110">
          <cell r="I110">
            <v>13.84901501</v>
          </cell>
          <cell r="J110">
            <v>171.48734400000001</v>
          </cell>
        </row>
        <row r="111">
          <cell r="I111">
            <v>15.37835409</v>
          </cell>
          <cell r="J111">
            <v>160.9965977</v>
          </cell>
        </row>
        <row r="112">
          <cell r="I112">
            <v>9.3617813559999998</v>
          </cell>
          <cell r="J112">
            <v>265.65759320000001</v>
          </cell>
        </row>
        <row r="113">
          <cell r="I113">
            <v>9.8097134780000008</v>
          </cell>
          <cell r="J113">
            <v>268.93872920000001</v>
          </cell>
        </row>
        <row r="114">
          <cell r="I114">
            <v>11.55664876</v>
          </cell>
          <cell r="J114">
            <v>164.54063880000001</v>
          </cell>
        </row>
        <row r="115">
          <cell r="I115">
            <v>10.472465290000001</v>
          </cell>
          <cell r="J115">
            <v>251.1779377</v>
          </cell>
        </row>
        <row r="116">
          <cell r="I116">
            <v>12.203084560000001</v>
          </cell>
          <cell r="J116">
            <v>233.2227116</v>
          </cell>
        </row>
        <row r="117">
          <cell r="I117">
            <v>10.871838970000001</v>
          </cell>
          <cell r="J117">
            <v>188.00193429999999</v>
          </cell>
        </row>
        <row r="118">
          <cell r="I118">
            <v>10.905848580000001</v>
          </cell>
          <cell r="J118">
            <v>273.23842439999999</v>
          </cell>
        </row>
        <row r="119">
          <cell r="I119">
            <v>10.136556349999999</v>
          </cell>
          <cell r="J119">
            <v>220.8769825</v>
          </cell>
        </row>
        <row r="120">
          <cell r="I120">
            <v>6.6973675899999998</v>
          </cell>
          <cell r="J120">
            <v>208.23806579999999</v>
          </cell>
        </row>
        <row r="121">
          <cell r="I121">
            <v>8.5244436750000006</v>
          </cell>
          <cell r="J121">
            <v>330.78807440000003</v>
          </cell>
        </row>
        <row r="122">
          <cell r="I122">
            <v>8.2566601039999998</v>
          </cell>
          <cell r="J122">
            <v>329.0207881</v>
          </cell>
        </row>
        <row r="123">
          <cell r="I123">
            <v>11.9609995</v>
          </cell>
          <cell r="J123">
            <v>287.36051579999997</v>
          </cell>
        </row>
        <row r="124">
          <cell r="I124">
            <v>9.1284736110000004</v>
          </cell>
          <cell r="J124">
            <v>276.1437277</v>
          </cell>
        </row>
        <row r="125">
          <cell r="I125">
            <v>8.0163753030000002</v>
          </cell>
          <cell r="J125">
            <v>260.80292609999998</v>
          </cell>
        </row>
        <row r="126">
          <cell r="I126">
            <v>11.25999537</v>
          </cell>
          <cell r="J126">
            <v>199.3819508</v>
          </cell>
        </row>
        <row r="127">
          <cell r="I127">
            <v>11.3591213</v>
          </cell>
          <cell r="J127">
            <v>221.878671</v>
          </cell>
        </row>
        <row r="128">
          <cell r="I128">
            <v>12.445252419999999</v>
          </cell>
          <cell r="J128">
            <v>186.86908109999999</v>
          </cell>
        </row>
        <row r="129">
          <cell r="I129">
            <v>12.807296129999999</v>
          </cell>
          <cell r="J129">
            <v>163.15065179999999</v>
          </cell>
        </row>
        <row r="130">
          <cell r="I130">
            <v>9.6743964180000006</v>
          </cell>
          <cell r="J130">
            <v>235.6864496</v>
          </cell>
        </row>
        <row r="131">
          <cell r="I131">
            <v>9.4462266909999997</v>
          </cell>
          <cell r="J131">
            <v>217.81433609999999</v>
          </cell>
        </row>
        <row r="132">
          <cell r="I132">
            <v>12.73187076</v>
          </cell>
          <cell r="J132">
            <v>246.946921</v>
          </cell>
        </row>
        <row r="133">
          <cell r="I133">
            <v>8.6639531929999993</v>
          </cell>
          <cell r="J133">
            <v>180.6755206</v>
          </cell>
        </row>
        <row r="134">
          <cell r="I134">
            <v>9.8685670059999993</v>
          </cell>
          <cell r="J134">
            <v>174.19672639999999</v>
          </cell>
        </row>
        <row r="135">
          <cell r="I135">
            <v>9.9612296069999999</v>
          </cell>
          <cell r="J135">
            <v>161.93871999999999</v>
          </cell>
        </row>
        <row r="136">
          <cell r="I136">
            <v>7.9242220330000004</v>
          </cell>
          <cell r="J136">
            <v>222.65951899999999</v>
          </cell>
        </row>
        <row r="137">
          <cell r="I137">
            <v>8.3644565909999997</v>
          </cell>
          <cell r="J137">
            <v>195.9831514</v>
          </cell>
        </row>
        <row r="138">
          <cell r="I138">
            <v>7.5720343870000004</v>
          </cell>
          <cell r="J138">
            <v>195.2322432</v>
          </cell>
        </row>
        <row r="139">
          <cell r="I139">
            <v>9.9166364730000005</v>
          </cell>
          <cell r="J139">
            <v>202.01359780000001</v>
          </cell>
        </row>
        <row r="140">
          <cell r="I140">
            <v>7.4272750539999999</v>
          </cell>
          <cell r="J140">
            <v>190.9943275</v>
          </cell>
        </row>
        <row r="141">
          <cell r="I141">
            <v>10.039064079999999</v>
          </cell>
          <cell r="J141">
            <v>204.39608380000001</v>
          </cell>
        </row>
        <row r="142">
          <cell r="I142">
            <v>9.9574574610000006</v>
          </cell>
          <cell r="J142">
            <v>239.1374223</v>
          </cell>
        </row>
        <row r="143">
          <cell r="I143">
            <v>10.350514990000001</v>
          </cell>
          <cell r="J143">
            <v>242.37870459999999</v>
          </cell>
        </row>
        <row r="144">
          <cell r="I144">
            <v>10.525207229999999</v>
          </cell>
          <cell r="J144">
            <v>211.92913419999999</v>
          </cell>
        </row>
        <row r="145">
          <cell r="I145">
            <v>11.162441859999999</v>
          </cell>
          <cell r="J145">
            <v>221.82778909999999</v>
          </cell>
        </row>
        <row r="146">
          <cell r="I146">
            <v>11.25246155</v>
          </cell>
          <cell r="J146">
            <v>213.39104660000001</v>
          </cell>
        </row>
        <row r="147">
          <cell r="I147">
            <v>9.6321070859999995</v>
          </cell>
          <cell r="J147">
            <v>187.66169429999999</v>
          </cell>
        </row>
        <row r="148">
          <cell r="I148">
            <v>12.024283349999999</v>
          </cell>
          <cell r="J148">
            <v>235.8078921</v>
          </cell>
        </row>
        <row r="149">
          <cell r="I149">
            <v>10.181145020000001</v>
          </cell>
          <cell r="J149">
            <v>232.0347889</v>
          </cell>
        </row>
        <row r="150">
          <cell r="I150">
            <v>8.8646176499999996</v>
          </cell>
          <cell r="J150">
            <v>200.7208736</v>
          </cell>
        </row>
        <row r="151">
          <cell r="I151">
            <v>10.683573279999999</v>
          </cell>
          <cell r="J151">
            <v>257.80861470000002</v>
          </cell>
        </row>
        <row r="152">
          <cell r="I152">
            <v>11.36261395</v>
          </cell>
          <cell r="J152">
            <v>258.06469079999999</v>
          </cell>
        </row>
        <row r="153">
          <cell r="I153">
            <v>10.2308795</v>
          </cell>
          <cell r="J153">
            <v>207.98839989999999</v>
          </cell>
        </row>
        <row r="154">
          <cell r="I154">
            <v>14.1667212</v>
          </cell>
          <cell r="J154">
            <v>305.9748932</v>
          </cell>
        </row>
        <row r="155">
          <cell r="I155">
            <v>13.066393339999999</v>
          </cell>
          <cell r="J155">
            <v>315.64721960000003</v>
          </cell>
        </row>
        <row r="156">
          <cell r="I156">
            <v>14.9461201</v>
          </cell>
          <cell r="J156">
            <v>276.8381751</v>
          </cell>
        </row>
        <row r="157">
          <cell r="I157">
            <v>9.8107205430000004</v>
          </cell>
          <cell r="J157">
            <v>258.23966139999999</v>
          </cell>
        </row>
        <row r="158">
          <cell r="I158">
            <v>9.8107205430000004</v>
          </cell>
          <cell r="J158">
            <v>249.28049680000001</v>
          </cell>
        </row>
        <row r="159">
          <cell r="I159">
            <v>8.3624713199999992</v>
          </cell>
          <cell r="J159">
            <v>161.96689459999999</v>
          </cell>
        </row>
        <row r="160">
          <cell r="I160">
            <v>9.9462333510000001</v>
          </cell>
          <cell r="J160">
            <v>238.17300090000001</v>
          </cell>
        </row>
        <row r="161">
          <cell r="I161">
            <v>11.051370390000001</v>
          </cell>
          <cell r="J161">
            <v>244.59566219999999</v>
          </cell>
        </row>
        <row r="162">
          <cell r="I162">
            <v>11.53763069</v>
          </cell>
          <cell r="J162">
            <v>191.472241</v>
          </cell>
        </row>
        <row r="163">
          <cell r="I163">
            <v>6.8700165960000001</v>
          </cell>
          <cell r="J163">
            <v>220.40479569999999</v>
          </cell>
        </row>
        <row r="164">
          <cell r="I164">
            <v>8.5566673770000001</v>
          </cell>
          <cell r="J164">
            <v>180.2658782</v>
          </cell>
        </row>
        <row r="165">
          <cell r="I165">
            <v>10.819247689999999</v>
          </cell>
          <cell r="J165">
            <v>148.73540940000001</v>
          </cell>
        </row>
        <row r="166">
          <cell r="I166">
            <v>5.2082922480000002</v>
          </cell>
          <cell r="J166">
            <v>182.5903094</v>
          </cell>
        </row>
        <row r="167">
          <cell r="I167">
            <v>8.514425589</v>
          </cell>
          <cell r="J167">
            <v>215.26750480000001</v>
          </cell>
        </row>
        <row r="168">
          <cell r="I168">
            <v>9.2843470519999993</v>
          </cell>
          <cell r="J168">
            <v>171.88379219999999</v>
          </cell>
        </row>
        <row r="169">
          <cell r="I169">
            <v>13.08195409</v>
          </cell>
          <cell r="J169">
            <v>267.94886930000001</v>
          </cell>
        </row>
        <row r="170">
          <cell r="I170">
            <v>12.20982382</v>
          </cell>
          <cell r="J170">
            <v>282.48936900000001</v>
          </cell>
        </row>
        <row r="171">
          <cell r="I171">
            <v>13.0360525</v>
          </cell>
          <cell r="J171">
            <v>238.83853329999999</v>
          </cell>
        </row>
        <row r="172">
          <cell r="I172">
            <v>9.4929436319999994</v>
          </cell>
          <cell r="J172">
            <v>137.2033227</v>
          </cell>
        </row>
        <row r="173">
          <cell r="I173">
            <v>9.6818579329999999</v>
          </cell>
          <cell r="J173">
            <v>166.0822345</v>
          </cell>
        </row>
        <row r="174">
          <cell r="I174">
            <v>10.768115160000001</v>
          </cell>
          <cell r="J174">
            <v>144.10095229999999</v>
          </cell>
        </row>
        <row r="175">
          <cell r="I175">
            <v>8.9500501949999993</v>
          </cell>
          <cell r="J175">
            <v>275.95610440000002</v>
          </cell>
        </row>
        <row r="176">
          <cell r="I176">
            <v>7.4806389690000001</v>
          </cell>
          <cell r="J176">
            <v>269.44075550000002</v>
          </cell>
        </row>
        <row r="177">
          <cell r="I177">
            <v>9.9741852919999996</v>
          </cell>
          <cell r="J177">
            <v>213.3511144</v>
          </cell>
        </row>
        <row r="178">
          <cell r="I178">
            <v>9.5378445910000007</v>
          </cell>
          <cell r="J178">
            <v>286.05171849999999</v>
          </cell>
        </row>
        <row r="179">
          <cell r="I179">
            <v>9.2488189970000008</v>
          </cell>
          <cell r="J179">
            <v>255.79526749999999</v>
          </cell>
        </row>
        <row r="180">
          <cell r="I180">
            <v>8.7946359209999994</v>
          </cell>
          <cell r="J180">
            <v>206.48753149999999</v>
          </cell>
        </row>
        <row r="181">
          <cell r="I181">
            <v>5.8858694009999999</v>
          </cell>
          <cell r="J181">
            <v>270.39089739999997</v>
          </cell>
        </row>
        <row r="182">
          <cell r="I182">
            <v>8.4968941729999994</v>
          </cell>
          <cell r="J182">
            <v>240.24955639999999</v>
          </cell>
        </row>
        <row r="183">
          <cell r="I183">
            <v>9.7802792299999997</v>
          </cell>
          <cell r="J183">
            <v>180.59633389999999</v>
          </cell>
        </row>
        <row r="184">
          <cell r="I184">
            <v>10.73119638</v>
          </cell>
          <cell r="J184">
            <v>240.06589210000001</v>
          </cell>
        </row>
        <row r="185">
          <cell r="I185">
            <v>12.737842860000001</v>
          </cell>
          <cell r="J185">
            <v>229.34057150000001</v>
          </cell>
        </row>
        <row r="186">
          <cell r="I186">
            <v>12.999579349999999</v>
          </cell>
          <cell r="J186">
            <v>193.01481319999999</v>
          </cell>
        </row>
        <row r="187">
          <cell r="I187">
            <v>11.100776209999999</v>
          </cell>
          <cell r="J187">
            <v>195.5615866</v>
          </cell>
        </row>
        <row r="188">
          <cell r="I188">
            <v>11.32458218</v>
          </cell>
          <cell r="J188">
            <v>216.21314129999999</v>
          </cell>
        </row>
        <row r="189">
          <cell r="I189">
            <v>12.26456726</v>
          </cell>
          <cell r="J189">
            <v>207.015108</v>
          </cell>
        </row>
        <row r="190">
          <cell r="I190">
            <v>9.1823146379999994</v>
          </cell>
          <cell r="J190">
            <v>244.29792549999999</v>
          </cell>
        </row>
        <row r="191">
          <cell r="I191">
            <v>9.9327922770000008</v>
          </cell>
          <cell r="J191">
            <v>232.21564720000001</v>
          </cell>
        </row>
        <row r="192">
          <cell r="I192">
            <v>10.41839545</v>
          </cell>
          <cell r="J192">
            <v>215.39081010000001</v>
          </cell>
        </row>
        <row r="193">
          <cell r="I193">
            <v>9.8484958779999996</v>
          </cell>
          <cell r="J193">
            <v>160.0827055</v>
          </cell>
        </row>
        <row r="194">
          <cell r="I194">
            <v>7.7775504829999997</v>
          </cell>
          <cell r="J194">
            <v>162.9118622</v>
          </cell>
        </row>
        <row r="195">
          <cell r="I195">
            <v>8.790012677</v>
          </cell>
          <cell r="J195">
            <v>142.92130739999999</v>
          </cell>
        </row>
        <row r="196">
          <cell r="I196">
            <v>13.145865949999999</v>
          </cell>
          <cell r="J196">
            <v>256.44359960000003</v>
          </cell>
        </row>
        <row r="197">
          <cell r="I197">
            <v>12.786934459999999</v>
          </cell>
          <cell r="J197">
            <v>234.30065350000001</v>
          </cell>
        </row>
        <row r="198">
          <cell r="I198">
            <v>15.11998917</v>
          </cell>
          <cell r="J198">
            <v>243.38472830000001</v>
          </cell>
        </row>
        <row r="199">
          <cell r="I199">
            <v>11.13542294</v>
          </cell>
          <cell r="J199">
            <v>222.21322910000001</v>
          </cell>
        </row>
        <row r="200">
          <cell r="I200">
            <v>9.7157674249999992</v>
          </cell>
          <cell r="J200">
            <v>228.8754629</v>
          </cell>
        </row>
        <row r="201">
          <cell r="I201">
            <v>11.04669447</v>
          </cell>
          <cell r="J201">
            <v>192.6346297</v>
          </cell>
        </row>
        <row r="202">
          <cell r="I202">
            <v>9.7208863940000008</v>
          </cell>
          <cell r="J202">
            <v>286.77850530000001</v>
          </cell>
        </row>
        <row r="203">
          <cell r="I203">
            <v>11.926087470000001</v>
          </cell>
          <cell r="J203">
            <v>285.64214980000003</v>
          </cell>
        </row>
        <row r="204">
          <cell r="I204">
            <v>12.15110799</v>
          </cell>
          <cell r="J204">
            <v>204.93303549999999</v>
          </cell>
        </row>
        <row r="205">
          <cell r="I205">
            <v>11.35221039</v>
          </cell>
          <cell r="J205">
            <v>265.2193537</v>
          </cell>
        </row>
        <row r="206">
          <cell r="I206">
            <v>9.4303794950000004</v>
          </cell>
          <cell r="J206">
            <v>267.25025920000002</v>
          </cell>
        </row>
        <row r="207">
          <cell r="I207">
            <v>11.0393542</v>
          </cell>
          <cell r="J207">
            <v>176.98063089999999</v>
          </cell>
        </row>
        <row r="208">
          <cell r="I208">
            <v>11.81813397</v>
          </cell>
          <cell r="J208">
            <v>283.38627980000001</v>
          </cell>
        </row>
        <row r="209">
          <cell r="I209">
            <v>10.43617476</v>
          </cell>
          <cell r="J209">
            <v>249.33078789999999</v>
          </cell>
        </row>
        <row r="210">
          <cell r="I210">
            <v>11.913441499999999</v>
          </cell>
          <cell r="J210">
            <v>186.5717286</v>
          </cell>
        </row>
        <row r="211">
          <cell r="I211">
            <v>9.696192602</v>
          </cell>
          <cell r="J211">
            <v>173.54359299999999</v>
          </cell>
        </row>
        <row r="212">
          <cell r="I212">
            <v>12.254910089999999</v>
          </cell>
          <cell r="J212">
            <v>190.4750621</v>
          </cell>
        </row>
        <row r="213">
          <cell r="I213">
            <v>11.087775799999999</v>
          </cell>
          <cell r="J213">
            <v>226.8305239</v>
          </cell>
        </row>
        <row r="214">
          <cell r="I214">
            <v>7.8651748189999999</v>
          </cell>
          <cell r="J214">
            <v>243.15681169999999</v>
          </cell>
        </row>
        <row r="215">
          <cell r="I215">
            <v>8.5761510740000002</v>
          </cell>
          <cell r="J215">
            <v>237.96939710000001</v>
          </cell>
        </row>
        <row r="216">
          <cell r="I216">
            <v>10.22028366</v>
          </cell>
          <cell r="J216">
            <v>228.0267896</v>
          </cell>
        </row>
        <row r="217">
          <cell r="I217">
            <v>7.9944280430000001</v>
          </cell>
          <cell r="J217">
            <v>229.67515789999999</v>
          </cell>
        </row>
        <row r="218">
          <cell r="I218">
            <v>8.8673828290000003</v>
          </cell>
          <cell r="J218">
            <v>204.54137460000001</v>
          </cell>
        </row>
        <row r="219">
          <cell r="I219">
            <v>8.4079329420000004</v>
          </cell>
          <cell r="J219">
            <v>159.3339484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
  <sheetViews>
    <sheetView showGridLines="0" showRowColHeaders="0" tabSelected="1" zoomScaleNormal="100" workbookViewId="0"/>
  </sheetViews>
  <sheetFormatPr defaultRowHeight="14.25" x14ac:dyDescent="0.2"/>
  <cols>
    <col min="1" max="1" width="1.875" customWidth="1"/>
    <col min="6" max="6" width="16.125" customWidth="1"/>
  </cols>
  <sheetData>
    <row r="1" spans="1:1" ht="14.25" customHeight="1" x14ac:dyDescent="0.2"/>
    <row r="2" spans="1:1" ht="18" x14ac:dyDescent="0.25">
      <c r="A2" s="53"/>
    </row>
  </sheetData>
  <pageMargins left="0.7" right="0.7" top="0.75" bottom="0.75" header="0.3" footer="0.3"/>
  <pageSetup paperSize="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
  <sheetViews>
    <sheetView showGridLines="0" showRowColHeaders="0" zoomScaleNormal="100" workbookViewId="0">
      <selection activeCell="F30" sqref="F30"/>
    </sheetView>
  </sheetViews>
  <sheetFormatPr defaultRowHeight="14.25" x14ac:dyDescent="0.2"/>
  <cols>
    <col min="1" max="1" width="1.875" customWidth="1"/>
    <col min="3" max="3" width="9" customWidth="1"/>
    <col min="6" max="6" width="16.125" customWidth="1"/>
  </cols>
  <sheetData>
    <row r="1" spans="1:12" ht="14.25" customHeight="1" x14ac:dyDescent="0.2"/>
    <row r="2" spans="1:12" ht="18" x14ac:dyDescent="0.25">
      <c r="A2" s="53"/>
    </row>
    <row r="9" spans="1:12" s="55" customFormat="1" ht="30" customHeight="1" x14ac:dyDescent="0.2">
      <c r="B9" s="58" t="s">
        <v>108</v>
      </c>
      <c r="C9" s="57"/>
      <c r="D9" s="146" t="s">
        <v>117</v>
      </c>
      <c r="E9" s="146"/>
      <c r="F9" s="146"/>
      <c r="G9" s="146"/>
      <c r="H9" s="146"/>
      <c r="I9" s="146"/>
      <c r="J9" s="146"/>
      <c r="K9" s="146"/>
      <c r="L9" s="146"/>
    </row>
    <row r="10" spans="1:12" s="55" customFormat="1" ht="30" customHeight="1" x14ac:dyDescent="0.2">
      <c r="B10" s="58" t="s">
        <v>8</v>
      </c>
      <c r="C10" s="57"/>
      <c r="D10" s="146" t="s">
        <v>118</v>
      </c>
      <c r="E10" s="146"/>
      <c r="F10" s="146"/>
      <c r="G10" s="146"/>
      <c r="H10" s="146"/>
      <c r="I10" s="146"/>
      <c r="J10" s="146"/>
      <c r="K10" s="146"/>
      <c r="L10" s="146"/>
    </row>
    <row r="11" spans="1:12" s="55" customFormat="1" ht="30" customHeight="1" x14ac:dyDescent="0.2">
      <c r="B11" s="58" t="s">
        <v>9</v>
      </c>
      <c r="C11" s="57"/>
      <c r="D11" s="146" t="s">
        <v>119</v>
      </c>
      <c r="E11" s="146"/>
      <c r="F11" s="146"/>
      <c r="G11" s="146"/>
      <c r="H11" s="146"/>
      <c r="I11" s="146"/>
      <c r="J11" s="146"/>
      <c r="K11" s="146"/>
      <c r="L11" s="146"/>
    </row>
    <row r="12" spans="1:12" s="55" customFormat="1" ht="30" customHeight="1" x14ac:dyDescent="0.2">
      <c r="B12" s="58" t="s">
        <v>112</v>
      </c>
      <c r="C12" s="57"/>
      <c r="D12" s="146" t="s">
        <v>120</v>
      </c>
      <c r="E12" s="146"/>
      <c r="F12" s="146"/>
      <c r="G12" s="146"/>
      <c r="H12" s="146"/>
      <c r="I12" s="146"/>
      <c r="J12" s="146"/>
      <c r="K12" s="146"/>
      <c r="L12" s="146"/>
    </row>
    <row r="13" spans="1:12" s="55" customFormat="1" ht="30" customHeight="1" x14ac:dyDescent="0.2">
      <c r="B13" s="58" t="s">
        <v>111</v>
      </c>
      <c r="C13" s="57"/>
      <c r="D13" s="146" t="s">
        <v>121</v>
      </c>
      <c r="E13" s="146"/>
      <c r="F13" s="146"/>
      <c r="G13" s="146"/>
      <c r="H13" s="146"/>
      <c r="I13" s="146"/>
      <c r="J13" s="146"/>
      <c r="K13" s="146"/>
      <c r="L13" s="146"/>
    </row>
    <row r="14" spans="1:12" s="55" customFormat="1" ht="30" customHeight="1" x14ac:dyDescent="0.2">
      <c r="B14" s="58" t="s">
        <v>113</v>
      </c>
      <c r="C14" s="57"/>
      <c r="D14" s="146" t="s">
        <v>122</v>
      </c>
      <c r="E14" s="146"/>
      <c r="F14" s="146"/>
      <c r="G14" s="146"/>
      <c r="H14" s="146"/>
      <c r="I14" s="146"/>
      <c r="J14" s="146"/>
      <c r="K14" s="146"/>
      <c r="L14" s="146"/>
    </row>
    <row r="15" spans="1:12" s="55" customFormat="1" ht="30" customHeight="1" x14ac:dyDescent="0.2">
      <c r="B15" s="58" t="s">
        <v>114</v>
      </c>
      <c r="C15" s="57"/>
      <c r="D15" s="146" t="s">
        <v>115</v>
      </c>
      <c r="E15" s="146"/>
      <c r="F15" s="146"/>
      <c r="G15" s="146"/>
      <c r="H15" s="146"/>
      <c r="I15" s="146"/>
      <c r="J15" s="146"/>
      <c r="K15" s="146"/>
      <c r="L15" s="146"/>
    </row>
  </sheetData>
  <mergeCells count="7">
    <mergeCell ref="D14:L14"/>
    <mergeCell ref="D15:L15"/>
    <mergeCell ref="D9:L9"/>
    <mergeCell ref="D10:L10"/>
    <mergeCell ref="D11:L11"/>
    <mergeCell ref="D12:L12"/>
    <mergeCell ref="D13:L13"/>
  </mergeCells>
  <pageMargins left="0.7" right="0.7" top="0.75" bottom="0.75" header="0.3" footer="0.3"/>
  <pageSetup paperSize="9"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P53"/>
  <sheetViews>
    <sheetView showGridLines="0" showRowColHeaders="0" topLeftCell="A16" zoomScaleNormal="100" workbookViewId="0">
      <selection activeCell="L2" sqref="L2"/>
    </sheetView>
  </sheetViews>
  <sheetFormatPr defaultRowHeight="14.25" x14ac:dyDescent="0.2"/>
  <cols>
    <col min="1" max="1" width="1.875" customWidth="1"/>
    <col min="2" max="2" width="20.125" customWidth="1"/>
    <col min="3" max="3" width="15.75" bestFit="1" customWidth="1"/>
    <col min="4" max="4" width="23.25" customWidth="1"/>
    <col min="5" max="5" width="16.75" customWidth="1"/>
    <col min="7" max="10" width="17.625" customWidth="1"/>
  </cols>
  <sheetData>
    <row r="1" spans="2:16" ht="138.75" customHeight="1" x14ac:dyDescent="0.2">
      <c r="C1" s="147"/>
      <c r="D1" s="148"/>
      <c r="E1" s="148"/>
      <c r="F1" s="148"/>
      <c r="G1" s="148"/>
      <c r="H1" s="148"/>
      <c r="I1" s="148"/>
      <c r="J1" s="148"/>
    </row>
    <row r="2" spans="2:16" s="10" customFormat="1" ht="40.5" customHeight="1" x14ac:dyDescent="0.2">
      <c r="B2" s="64"/>
      <c r="C2" s="149"/>
      <c r="D2" s="149"/>
      <c r="E2" s="149"/>
      <c r="F2" s="149"/>
      <c r="G2" s="149"/>
      <c r="H2" s="149"/>
      <c r="I2" s="149"/>
      <c r="J2" s="149"/>
      <c r="K2" s="97"/>
      <c r="L2" s="97"/>
      <c r="M2" s="97"/>
      <c r="N2" s="97"/>
      <c r="O2" s="97"/>
    </row>
    <row r="3" spans="2:16" s="10" customFormat="1" ht="15" x14ac:dyDescent="0.2">
      <c r="C3" s="98"/>
    </row>
    <row r="4" spans="2:16" s="10" customFormat="1" ht="45.75" customHeight="1" x14ac:dyDescent="0.2">
      <c r="B4" s="99"/>
      <c r="C4" s="149"/>
      <c r="D4" s="149"/>
      <c r="E4" s="149"/>
      <c r="F4" s="149"/>
      <c r="G4" s="149"/>
      <c r="H4" s="149"/>
      <c r="I4" s="149"/>
      <c r="J4" s="149"/>
      <c r="K4" s="100"/>
      <c r="L4" s="100"/>
      <c r="M4" s="100"/>
      <c r="N4" s="100"/>
      <c r="O4" s="100"/>
      <c r="P4" s="100"/>
    </row>
    <row r="5" spans="2:16" s="10" customFormat="1" ht="45.75" customHeight="1" x14ac:dyDescent="0.2">
      <c r="B5" s="99"/>
      <c r="C5" s="149"/>
      <c r="D5" s="149"/>
      <c r="E5" s="149"/>
      <c r="F5" s="149"/>
      <c r="G5" s="149"/>
      <c r="H5" s="149"/>
      <c r="I5" s="149"/>
      <c r="J5" s="149"/>
      <c r="K5" s="100"/>
      <c r="L5" s="100"/>
      <c r="M5" s="100"/>
      <c r="N5" s="100"/>
      <c r="O5" s="100"/>
      <c r="P5" s="100"/>
    </row>
    <row r="6" spans="2:16" s="10" customFormat="1" ht="27" customHeight="1" x14ac:dyDescent="0.2">
      <c r="B6" s="99"/>
      <c r="C6" s="149"/>
      <c r="D6" s="149"/>
      <c r="E6" s="149"/>
      <c r="F6" s="149"/>
      <c r="G6" s="149"/>
      <c r="H6" s="149"/>
      <c r="I6" s="149"/>
      <c r="J6" s="149"/>
      <c r="K6" s="100"/>
      <c r="L6" s="100"/>
      <c r="M6" s="100"/>
      <c r="N6" s="100"/>
      <c r="O6" s="100"/>
      <c r="P6" s="100"/>
    </row>
    <row r="7" spans="2:16" s="34" customFormat="1" ht="213.75" customHeight="1" x14ac:dyDescent="0.25">
      <c r="B7" s="151" t="s">
        <v>109</v>
      </c>
      <c r="C7" s="151"/>
      <c r="D7" s="151"/>
      <c r="E7" s="151"/>
      <c r="F7" s="103"/>
      <c r="G7" s="151" t="s">
        <v>110</v>
      </c>
      <c r="H7" s="151"/>
      <c r="I7" s="151"/>
      <c r="J7" s="151"/>
      <c r="K7"/>
      <c r="L7"/>
      <c r="M7"/>
      <c r="N7"/>
      <c r="O7"/>
      <c r="P7" s="96"/>
    </row>
    <row r="8" spans="2:16" s="34" customFormat="1" ht="39" customHeight="1" x14ac:dyDescent="0.25">
      <c r="B8" s="150" t="s">
        <v>105</v>
      </c>
      <c r="C8" s="150"/>
      <c r="D8" s="150"/>
      <c r="E8" s="150"/>
      <c r="F8" s="54"/>
      <c r="G8" s="150" t="s">
        <v>106</v>
      </c>
      <c r="H8" s="150"/>
      <c r="I8" s="150"/>
      <c r="J8" s="150"/>
      <c r="K8"/>
      <c r="L8"/>
      <c r="M8"/>
      <c r="N8"/>
      <c r="O8"/>
      <c r="P8" s="96"/>
    </row>
    <row r="9" spans="2:16" ht="45" x14ac:dyDescent="0.25">
      <c r="B9" s="104" t="s">
        <v>0</v>
      </c>
      <c r="C9" s="94" t="s">
        <v>4</v>
      </c>
      <c r="D9" s="104" t="s">
        <v>1</v>
      </c>
      <c r="E9" s="105" t="s">
        <v>123</v>
      </c>
      <c r="F9" s="54"/>
      <c r="G9" s="94" t="s">
        <v>0</v>
      </c>
      <c r="H9" s="94" t="s">
        <v>4</v>
      </c>
      <c r="I9" s="94" t="s">
        <v>1</v>
      </c>
      <c r="J9" s="108" t="s">
        <v>3</v>
      </c>
    </row>
    <row r="10" spans="2:16" ht="15" x14ac:dyDescent="0.25">
      <c r="B10" s="59" t="s">
        <v>8</v>
      </c>
      <c r="C10" s="59" t="s">
        <v>6</v>
      </c>
      <c r="D10" s="106" t="s">
        <v>14</v>
      </c>
      <c r="E10" s="107">
        <f>AVERAGE([1]Steer_Data!J112:J165)</f>
        <v>227.00319222037032</v>
      </c>
      <c r="F10" s="54"/>
      <c r="G10" s="59" t="s">
        <v>8</v>
      </c>
      <c r="H10" s="59" t="s">
        <v>6</v>
      </c>
      <c r="I10" s="60" t="s">
        <v>14</v>
      </c>
      <c r="J10" s="107">
        <f>AVERAGE([1]Steer_Data!I$112:I$165)</f>
        <v>10.232138346425929</v>
      </c>
    </row>
    <row r="11" spans="2:16" ht="15" x14ac:dyDescent="0.25">
      <c r="B11" s="59" t="s">
        <v>8</v>
      </c>
      <c r="C11" s="59" t="s">
        <v>7</v>
      </c>
      <c r="D11" s="106" t="s">
        <v>12</v>
      </c>
      <c r="E11" s="107">
        <f>AVERAGE([1]Steer_Data!J166:J219)</f>
        <v>220.76394869814814</v>
      </c>
      <c r="F11" s="54"/>
      <c r="G11" s="59" t="s">
        <v>8</v>
      </c>
      <c r="H11" s="59" t="s">
        <v>7</v>
      </c>
      <c r="I11" s="106" t="s">
        <v>12</v>
      </c>
      <c r="J11" s="107">
        <f>AVERAGE([1]Steer_Data!I$166:I$219)</f>
        <v>10.263774386648148</v>
      </c>
    </row>
    <row r="12" spans="2:16" ht="15" x14ac:dyDescent="0.25">
      <c r="B12" s="59" t="s">
        <v>9</v>
      </c>
      <c r="C12" s="59" t="s">
        <v>6</v>
      </c>
      <c r="D12" s="106" t="s">
        <v>15</v>
      </c>
      <c r="E12" s="107">
        <f>AVERAGE([1]Steer_Data!J4:J57)</f>
        <v>141.51876586296291</v>
      </c>
      <c r="F12" s="54"/>
      <c r="G12" s="59" t="s">
        <v>9</v>
      </c>
      <c r="H12" s="59" t="s">
        <v>6</v>
      </c>
      <c r="I12" s="106" t="s">
        <v>15</v>
      </c>
      <c r="J12" s="107">
        <f>AVERAGE([1]Steer_Data!I$4:I$57)</f>
        <v>9.1462477589814828</v>
      </c>
    </row>
    <row r="13" spans="2:16" ht="15" x14ac:dyDescent="0.25">
      <c r="B13" s="59" t="s">
        <v>9</v>
      </c>
      <c r="C13" s="59" t="s">
        <v>7</v>
      </c>
      <c r="D13" s="106" t="s">
        <v>13</v>
      </c>
      <c r="E13" s="107">
        <f>AVERAGE([1]Steer_Data!J58:J111)</f>
        <v>141.58965507259265</v>
      </c>
      <c r="F13" s="54"/>
      <c r="G13" s="59" t="s">
        <v>9</v>
      </c>
      <c r="H13" s="59" t="s">
        <v>7</v>
      </c>
      <c r="I13" s="106" t="s">
        <v>13</v>
      </c>
      <c r="J13" s="107">
        <f>AVERAGE([1]Steer_Data!I$58:I$111)</f>
        <v>9.9547298013888881</v>
      </c>
    </row>
    <row r="14" spans="2:16" ht="15" x14ac:dyDescent="0.25">
      <c r="B14" s="102"/>
      <c r="C14" s="61"/>
      <c r="D14" s="102"/>
      <c r="E14" s="62"/>
      <c r="F14" s="54"/>
      <c r="G14" s="102"/>
      <c r="H14" s="102"/>
      <c r="I14" s="102"/>
      <c r="J14" s="102"/>
    </row>
    <row r="15" spans="2:16" ht="15" x14ac:dyDescent="0.25">
      <c r="B15" s="102"/>
      <c r="C15" s="102"/>
      <c r="D15" s="102"/>
      <c r="E15" s="102"/>
      <c r="F15" s="54"/>
      <c r="G15" s="102"/>
      <c r="H15" s="102"/>
      <c r="I15" s="102"/>
      <c r="J15" s="102"/>
    </row>
    <row r="16" spans="2:16" ht="15" x14ac:dyDescent="0.25">
      <c r="B16" s="102"/>
      <c r="C16" s="102"/>
      <c r="D16" s="102"/>
      <c r="E16" s="102"/>
      <c r="F16" s="54"/>
      <c r="G16" s="102"/>
      <c r="H16" s="102"/>
      <c r="I16" s="102"/>
      <c r="J16" s="102"/>
    </row>
    <row r="17" spans="2:10" ht="15" x14ac:dyDescent="0.25">
      <c r="B17" s="102"/>
      <c r="C17" s="102"/>
      <c r="D17" s="102"/>
      <c r="E17" s="102"/>
      <c r="F17" s="54"/>
      <c r="G17" s="102"/>
      <c r="H17" s="102"/>
      <c r="I17" s="102"/>
      <c r="J17" s="102"/>
    </row>
    <row r="18" spans="2:10" ht="15" x14ac:dyDescent="0.25">
      <c r="B18" s="102"/>
      <c r="C18" s="102"/>
      <c r="D18" s="102"/>
      <c r="E18" s="102"/>
      <c r="F18" s="54"/>
      <c r="G18" s="102"/>
      <c r="H18" s="102"/>
      <c r="I18" s="102"/>
      <c r="J18" s="102"/>
    </row>
    <row r="19" spans="2:10" ht="15" x14ac:dyDescent="0.25">
      <c r="B19" s="102"/>
      <c r="C19" s="102"/>
      <c r="D19" s="102"/>
      <c r="E19" s="102"/>
      <c r="F19" s="54"/>
      <c r="G19" s="102"/>
      <c r="H19" s="102"/>
      <c r="I19" s="102"/>
      <c r="J19" s="102"/>
    </row>
    <row r="20" spans="2:10" ht="15" x14ac:dyDescent="0.25">
      <c r="B20" s="102"/>
      <c r="C20" s="102"/>
      <c r="D20" s="102"/>
      <c r="E20" s="102"/>
      <c r="F20" s="54"/>
      <c r="G20" s="102"/>
      <c r="H20" s="102"/>
      <c r="I20" s="102"/>
      <c r="J20" s="102"/>
    </row>
    <row r="21" spans="2:10" ht="15" x14ac:dyDescent="0.25">
      <c r="B21" s="102"/>
      <c r="C21" s="102"/>
      <c r="D21" s="102"/>
      <c r="E21" s="102"/>
      <c r="F21" s="54"/>
      <c r="G21" s="102"/>
      <c r="H21" s="102"/>
      <c r="I21" s="102"/>
      <c r="J21" s="102"/>
    </row>
    <row r="22" spans="2:10" ht="15" x14ac:dyDescent="0.25">
      <c r="B22" s="102"/>
      <c r="C22" s="102"/>
      <c r="D22" s="102"/>
      <c r="E22" s="102"/>
      <c r="F22" s="54"/>
      <c r="G22" s="102"/>
      <c r="H22" s="102"/>
      <c r="I22" s="102"/>
      <c r="J22" s="102"/>
    </row>
    <row r="23" spans="2:10" ht="15" x14ac:dyDescent="0.25">
      <c r="B23" s="102"/>
      <c r="C23" s="102"/>
      <c r="D23" s="102"/>
      <c r="E23" s="102"/>
      <c r="F23" s="63"/>
      <c r="G23" s="102"/>
      <c r="H23" s="102"/>
      <c r="I23" s="102"/>
      <c r="J23" s="102"/>
    </row>
    <row r="24" spans="2:10" ht="15" x14ac:dyDescent="0.25">
      <c r="B24" s="102"/>
      <c r="C24" s="102"/>
      <c r="D24" s="102"/>
      <c r="E24" s="102"/>
      <c r="F24" s="54"/>
      <c r="G24" s="102"/>
      <c r="H24" s="102"/>
      <c r="I24" s="102"/>
      <c r="J24" s="102"/>
    </row>
    <row r="25" spans="2:10" ht="15" x14ac:dyDescent="0.25">
      <c r="B25" s="102"/>
      <c r="C25" s="102"/>
      <c r="D25" s="102"/>
      <c r="E25" s="102"/>
      <c r="F25" s="54"/>
      <c r="G25" s="102"/>
      <c r="H25" s="102"/>
      <c r="I25" s="102"/>
      <c r="J25" s="102"/>
    </row>
    <row r="26" spans="2:10" ht="15" x14ac:dyDescent="0.25">
      <c r="B26" s="102"/>
      <c r="C26" s="102"/>
      <c r="D26" s="102"/>
      <c r="E26" s="102"/>
      <c r="F26" s="54"/>
      <c r="G26" s="102"/>
      <c r="H26" s="102"/>
      <c r="I26" s="102"/>
      <c r="J26" s="102"/>
    </row>
    <row r="27" spans="2:10" ht="15" x14ac:dyDescent="0.25">
      <c r="B27" s="102"/>
      <c r="C27" s="102"/>
      <c r="D27" s="102"/>
      <c r="E27" s="102"/>
      <c r="F27" s="54"/>
      <c r="G27" s="102"/>
      <c r="H27" s="102"/>
      <c r="I27" s="102"/>
      <c r="J27" s="102"/>
    </row>
    <row r="28" spans="2:10" ht="15" x14ac:dyDescent="0.25">
      <c r="B28" s="61"/>
      <c r="C28" s="61"/>
      <c r="D28" s="102"/>
      <c r="E28" s="62"/>
      <c r="F28" s="54"/>
      <c r="G28" s="102"/>
      <c r="H28" s="102"/>
      <c r="I28" s="102"/>
      <c r="J28" s="102"/>
    </row>
    <row r="29" spans="2:10" ht="15" x14ac:dyDescent="0.25">
      <c r="B29" s="102"/>
      <c r="C29" s="102"/>
      <c r="D29" s="102"/>
      <c r="E29" s="102"/>
      <c r="F29" s="54"/>
      <c r="G29" s="102"/>
      <c r="H29" s="102"/>
      <c r="I29" s="102"/>
      <c r="J29" s="102"/>
    </row>
    <row r="30" spans="2:10" ht="15" x14ac:dyDescent="0.25">
      <c r="B30" s="102"/>
      <c r="C30" s="102"/>
      <c r="D30" s="102"/>
      <c r="E30" s="102"/>
      <c r="F30" s="54"/>
      <c r="G30" s="102"/>
      <c r="H30" s="102"/>
      <c r="I30" s="102"/>
      <c r="J30" s="102"/>
    </row>
    <row r="31" spans="2:10" ht="15" x14ac:dyDescent="0.25">
      <c r="B31" s="54"/>
      <c r="C31" s="54"/>
      <c r="D31" s="54"/>
      <c r="E31" s="54"/>
      <c r="F31" s="54"/>
      <c r="G31" s="54"/>
      <c r="H31" s="54"/>
      <c r="I31" s="54"/>
      <c r="J31" s="54"/>
    </row>
    <row r="32" spans="2:10" s="55" customFormat="1" ht="39" customHeight="1" x14ac:dyDescent="0.2">
      <c r="B32" s="150" t="s">
        <v>107</v>
      </c>
      <c r="C32" s="150"/>
      <c r="D32" s="150"/>
      <c r="E32" s="150"/>
      <c r="F32" s="56"/>
      <c r="G32" s="56"/>
      <c r="H32" s="56"/>
      <c r="I32" s="56"/>
      <c r="J32" s="56"/>
    </row>
    <row r="33" spans="2:10" ht="45" x14ac:dyDescent="0.25">
      <c r="B33" s="109" t="s">
        <v>0</v>
      </c>
      <c r="C33" s="94" t="s">
        <v>4</v>
      </c>
      <c r="D33" s="109" t="s">
        <v>1</v>
      </c>
      <c r="E33" s="105" t="s">
        <v>124</v>
      </c>
      <c r="F33" s="54"/>
      <c r="G33" s="54"/>
      <c r="H33" s="54"/>
      <c r="I33" s="54"/>
      <c r="J33" s="54"/>
    </row>
    <row r="34" spans="2:10" ht="15" x14ac:dyDescent="0.25">
      <c r="B34" s="110" t="s">
        <v>8</v>
      </c>
      <c r="C34" s="110" t="s">
        <v>6</v>
      </c>
      <c r="D34" s="111" t="s">
        <v>14</v>
      </c>
      <c r="E34" s="112">
        <f>E10/J10</f>
        <v>22.185313033776776</v>
      </c>
      <c r="F34" s="54"/>
      <c r="G34" s="54"/>
      <c r="H34" s="54"/>
      <c r="I34" s="54"/>
      <c r="J34" s="54"/>
    </row>
    <row r="35" spans="2:10" ht="15" x14ac:dyDescent="0.25">
      <c r="B35" s="110" t="s">
        <v>8</v>
      </c>
      <c r="C35" s="110" t="s">
        <v>7</v>
      </c>
      <c r="D35" s="111" t="s">
        <v>12</v>
      </c>
      <c r="E35" s="112">
        <f>E11/J11</f>
        <v>21.509041448274008</v>
      </c>
      <c r="F35" s="54"/>
      <c r="G35" s="54"/>
      <c r="H35" s="54"/>
      <c r="I35" s="54"/>
      <c r="J35" s="54"/>
    </row>
    <row r="36" spans="2:10" ht="15" x14ac:dyDescent="0.25">
      <c r="B36" s="110" t="s">
        <v>9</v>
      </c>
      <c r="C36" s="110" t="s">
        <v>6</v>
      </c>
      <c r="D36" s="111" t="s">
        <v>15</v>
      </c>
      <c r="E36" s="112">
        <f>E12/J12</f>
        <v>15.472876920920225</v>
      </c>
      <c r="F36" s="54"/>
      <c r="G36" s="54"/>
      <c r="H36" s="54"/>
      <c r="I36" s="54"/>
      <c r="J36" s="54"/>
    </row>
    <row r="37" spans="2:10" ht="15" x14ac:dyDescent="0.25">
      <c r="B37" s="110" t="s">
        <v>9</v>
      </c>
      <c r="C37" s="110" t="s">
        <v>7</v>
      </c>
      <c r="D37" s="111" t="s">
        <v>13</v>
      </c>
      <c r="E37" s="112">
        <f>E13/J13</f>
        <v>14.223354917462251</v>
      </c>
      <c r="F37" s="54"/>
      <c r="G37" s="54"/>
      <c r="H37" s="54"/>
      <c r="I37" s="54"/>
      <c r="J37" s="54"/>
    </row>
    <row r="38" spans="2:10" ht="15" x14ac:dyDescent="0.25">
      <c r="B38" s="88"/>
      <c r="C38" s="88"/>
      <c r="D38" s="88"/>
      <c r="E38" s="88"/>
      <c r="F38" s="54"/>
      <c r="G38" s="54"/>
      <c r="H38" s="54"/>
      <c r="I38" s="54"/>
      <c r="J38" s="54"/>
    </row>
    <row r="39" spans="2:10" ht="15" x14ac:dyDescent="0.25">
      <c r="B39" s="88"/>
      <c r="C39" s="88"/>
      <c r="D39" s="88"/>
      <c r="E39" s="88"/>
      <c r="F39" s="54"/>
      <c r="G39" s="54"/>
      <c r="H39" s="54"/>
      <c r="I39" s="54"/>
      <c r="J39" s="54"/>
    </row>
    <row r="40" spans="2:10" ht="15" x14ac:dyDescent="0.25">
      <c r="B40" s="88"/>
      <c r="C40" s="88"/>
      <c r="D40" s="88"/>
      <c r="E40" s="88"/>
      <c r="F40" s="54"/>
      <c r="G40" s="54"/>
      <c r="H40" s="54"/>
      <c r="I40" s="54"/>
      <c r="J40" s="54"/>
    </row>
    <row r="41" spans="2:10" ht="15" x14ac:dyDescent="0.25">
      <c r="B41" s="88"/>
      <c r="C41" s="88"/>
      <c r="D41" s="88"/>
      <c r="E41" s="88"/>
      <c r="F41" s="54"/>
      <c r="G41" s="54"/>
      <c r="H41" s="54"/>
      <c r="I41" s="54"/>
      <c r="J41" s="54"/>
    </row>
    <row r="42" spans="2:10" ht="15" x14ac:dyDescent="0.25">
      <c r="B42" s="88"/>
      <c r="C42" s="88"/>
      <c r="D42" s="88"/>
      <c r="E42" s="88"/>
      <c r="F42" s="54"/>
      <c r="G42" s="54"/>
      <c r="H42" s="54"/>
      <c r="I42" s="54"/>
      <c r="J42" s="54"/>
    </row>
    <row r="43" spans="2:10" ht="15" x14ac:dyDescent="0.25">
      <c r="B43" s="88"/>
      <c r="C43" s="88"/>
      <c r="D43" s="88"/>
      <c r="E43" s="88"/>
      <c r="F43" s="54"/>
      <c r="G43" s="54"/>
      <c r="H43" s="54"/>
      <c r="I43" s="54"/>
      <c r="J43" s="54"/>
    </row>
    <row r="44" spans="2:10" ht="15" x14ac:dyDescent="0.25">
      <c r="B44" s="88"/>
      <c r="C44" s="88"/>
      <c r="D44" s="88"/>
      <c r="E44" s="88"/>
      <c r="F44" s="54"/>
      <c r="G44" s="54"/>
      <c r="H44" s="54"/>
      <c r="I44" s="54"/>
      <c r="J44" s="54"/>
    </row>
    <row r="45" spans="2:10" ht="15" x14ac:dyDescent="0.25">
      <c r="B45" s="88"/>
      <c r="C45" s="88"/>
      <c r="D45" s="88"/>
      <c r="E45" s="88"/>
      <c r="F45" s="54"/>
      <c r="G45" s="54"/>
      <c r="H45" s="54"/>
      <c r="I45" s="54"/>
      <c r="J45" s="54"/>
    </row>
    <row r="46" spans="2:10" ht="15" x14ac:dyDescent="0.25">
      <c r="B46" s="88"/>
      <c r="C46" s="88"/>
      <c r="D46" s="88"/>
      <c r="E46" s="88"/>
      <c r="F46" s="54"/>
      <c r="G46" s="54"/>
      <c r="H46" s="54"/>
      <c r="I46" s="54"/>
      <c r="J46" s="54"/>
    </row>
    <row r="47" spans="2:10" ht="15" x14ac:dyDescent="0.25">
      <c r="B47" s="88"/>
      <c r="C47" s="88"/>
      <c r="D47" s="88"/>
      <c r="E47" s="88"/>
      <c r="F47" s="54"/>
      <c r="G47" s="54"/>
      <c r="H47" s="54"/>
      <c r="I47" s="54"/>
      <c r="J47" s="54"/>
    </row>
    <row r="48" spans="2:10" ht="15" x14ac:dyDescent="0.25">
      <c r="B48" s="88"/>
      <c r="C48" s="88"/>
      <c r="D48" s="88"/>
      <c r="E48" s="88"/>
      <c r="F48" s="54"/>
      <c r="G48" s="54"/>
      <c r="H48" s="54"/>
      <c r="I48" s="54"/>
      <c r="J48" s="54"/>
    </row>
    <row r="49" spans="2:10" ht="15" x14ac:dyDescent="0.25">
      <c r="B49" s="88"/>
      <c r="C49" s="88"/>
      <c r="D49" s="88"/>
      <c r="E49" s="88"/>
      <c r="F49" s="54"/>
      <c r="G49" s="54"/>
      <c r="H49" s="54"/>
      <c r="I49" s="54"/>
      <c r="J49" s="54"/>
    </row>
    <row r="50" spans="2:10" ht="15" x14ac:dyDescent="0.25">
      <c r="B50" s="88"/>
      <c r="C50" s="88"/>
      <c r="D50" s="88"/>
      <c r="E50" s="88"/>
      <c r="F50" s="54"/>
      <c r="G50" s="54"/>
      <c r="H50" s="54"/>
      <c r="I50" s="54"/>
      <c r="J50" s="54"/>
    </row>
    <row r="51" spans="2:10" ht="15" x14ac:dyDescent="0.25">
      <c r="B51" s="88"/>
      <c r="C51" s="88"/>
      <c r="D51" s="88"/>
      <c r="E51" s="88"/>
      <c r="F51" s="54"/>
      <c r="G51" s="54"/>
      <c r="H51" s="54"/>
      <c r="I51" s="54"/>
      <c r="J51" s="54"/>
    </row>
    <row r="52" spans="2:10" ht="15" x14ac:dyDescent="0.25">
      <c r="B52" s="88"/>
      <c r="C52" s="88"/>
      <c r="D52" s="88"/>
      <c r="E52" s="88"/>
      <c r="F52" s="54"/>
      <c r="G52" s="54"/>
      <c r="H52" s="54"/>
      <c r="I52" s="54"/>
      <c r="J52" s="54"/>
    </row>
    <row r="53" spans="2:10" ht="15" x14ac:dyDescent="0.25">
      <c r="B53" s="88"/>
      <c r="C53" s="88"/>
      <c r="D53" s="88"/>
      <c r="E53" s="88"/>
      <c r="F53" s="54"/>
      <c r="G53" s="54"/>
      <c r="H53" s="54"/>
      <c r="I53" s="54"/>
      <c r="J53" s="54"/>
    </row>
  </sheetData>
  <mergeCells count="10">
    <mergeCell ref="C1:J1"/>
    <mergeCell ref="C2:J2"/>
    <mergeCell ref="C4:J4"/>
    <mergeCell ref="C5:J5"/>
    <mergeCell ref="B32:E32"/>
    <mergeCell ref="B7:E7"/>
    <mergeCell ref="G7:J7"/>
    <mergeCell ref="C6:J6"/>
    <mergeCell ref="B8:E8"/>
    <mergeCell ref="G8:J8"/>
  </mergeCells>
  <pageMargins left="0.70866141732283472" right="0.70866141732283472" top="0.74803149606299213" bottom="0.74803149606299213" header="0.31496062992125984" footer="0.31496062992125984"/>
  <pageSetup paperSize="9" scale="3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U79"/>
  <sheetViews>
    <sheetView showGridLines="0" showRowColHeaders="0" topLeftCell="A46" workbookViewId="0">
      <selection activeCell="N33" sqref="N33"/>
    </sheetView>
  </sheetViews>
  <sheetFormatPr defaultRowHeight="14.25" x14ac:dyDescent="0.2"/>
  <cols>
    <col min="1" max="1" width="1.875" customWidth="1"/>
    <col min="2" max="2" width="25.5" customWidth="1"/>
    <col min="3" max="3" width="11.25" style="2" customWidth="1"/>
    <col min="4" max="4" width="23.875" style="1" customWidth="1"/>
    <col min="5" max="5" width="10.625" customWidth="1"/>
    <col min="6" max="7" width="10.75" customWidth="1"/>
    <col min="8" max="8" width="3.5" customWidth="1"/>
    <col min="16" max="21" width="9" style="34"/>
  </cols>
  <sheetData>
    <row r="1" spans="2:21" ht="134.25" customHeight="1" x14ac:dyDescent="0.2"/>
    <row r="2" spans="2:21" ht="43.5" customHeight="1" x14ac:dyDescent="0.3">
      <c r="B2" s="64"/>
      <c r="C2" s="149"/>
      <c r="D2" s="149"/>
      <c r="E2" s="149"/>
      <c r="F2" s="149"/>
      <c r="G2" s="149"/>
      <c r="H2" s="149"/>
      <c r="I2" s="149"/>
      <c r="J2" s="149"/>
      <c r="K2" s="149"/>
      <c r="L2" s="149"/>
      <c r="M2" s="149"/>
      <c r="N2" s="149"/>
      <c r="O2" s="149"/>
      <c r="P2" s="149"/>
      <c r="Q2" s="43"/>
      <c r="R2" s="43"/>
      <c r="S2" s="43"/>
      <c r="T2" s="43"/>
      <c r="U2" s="43"/>
    </row>
    <row r="3" spans="2:21" ht="73.5" customHeight="1" x14ac:dyDescent="0.2">
      <c r="B3" s="65"/>
      <c r="C3" s="149"/>
      <c r="D3" s="149"/>
      <c r="E3" s="149"/>
      <c r="F3" s="149"/>
      <c r="G3" s="149"/>
      <c r="H3" s="149"/>
      <c r="I3" s="149"/>
      <c r="J3" s="149"/>
      <c r="K3" s="149"/>
      <c r="L3" s="149"/>
      <c r="M3" s="149"/>
      <c r="N3" s="149"/>
      <c r="O3" s="149"/>
      <c r="P3" s="149"/>
    </row>
    <row r="4" spans="2:21" ht="22.5" customHeight="1" x14ac:dyDescent="0.2">
      <c r="B4" s="64"/>
      <c r="C4" s="153"/>
      <c r="D4" s="153"/>
      <c r="E4" s="153"/>
      <c r="F4" s="153"/>
      <c r="G4" s="153"/>
      <c r="H4" s="153"/>
      <c r="I4" s="153"/>
      <c r="J4" s="153"/>
      <c r="K4" s="153"/>
      <c r="L4" s="153"/>
      <c r="M4" s="153"/>
      <c r="N4" s="153"/>
      <c r="O4" s="153"/>
      <c r="P4" s="153"/>
      <c r="Q4" s="36"/>
    </row>
    <row r="5" spans="2:21" ht="32.25" customHeight="1" x14ac:dyDescent="0.2">
      <c r="B5" s="10"/>
      <c r="C5" s="154"/>
      <c r="D5" s="154"/>
      <c r="E5" s="154"/>
      <c r="F5" s="154"/>
      <c r="G5" s="154"/>
      <c r="H5" s="154"/>
      <c r="I5" s="154"/>
      <c r="J5" s="154"/>
      <c r="K5" s="154"/>
      <c r="L5" s="154"/>
      <c r="M5" s="154"/>
      <c r="N5" s="154"/>
      <c r="O5" s="154"/>
      <c r="P5" s="154"/>
      <c r="Q5" s="44"/>
    </row>
    <row r="7" spans="2:21" ht="18.75" customHeight="1" x14ac:dyDescent="0.2">
      <c r="B7" s="161" t="s">
        <v>5</v>
      </c>
      <c r="C7" s="162"/>
      <c r="D7" s="163"/>
      <c r="E7" s="152" t="s">
        <v>16</v>
      </c>
      <c r="F7" s="152"/>
      <c r="G7" s="152"/>
      <c r="H7" s="68"/>
      <c r="I7" s="68"/>
      <c r="J7" s="27"/>
    </row>
    <row r="8" spans="2:21" ht="14.25" customHeight="1" x14ac:dyDescent="0.2">
      <c r="B8" s="164"/>
      <c r="C8" s="165"/>
      <c r="D8" s="166"/>
      <c r="E8" s="152"/>
      <c r="F8" s="152"/>
      <c r="G8" s="152"/>
      <c r="H8" s="68"/>
      <c r="I8" s="68"/>
      <c r="J8" s="27"/>
    </row>
    <row r="9" spans="2:21" ht="15.75" x14ac:dyDescent="0.25">
      <c r="B9" s="77" t="s">
        <v>0</v>
      </c>
      <c r="C9" s="78" t="s">
        <v>4</v>
      </c>
      <c r="D9" s="79" t="s">
        <v>1</v>
      </c>
      <c r="E9" s="80" t="s">
        <v>2</v>
      </c>
      <c r="F9" s="80" t="s">
        <v>17</v>
      </c>
      <c r="G9" s="80" t="s">
        <v>10</v>
      </c>
      <c r="H9" s="76"/>
      <c r="I9" s="68"/>
      <c r="J9" s="27"/>
    </row>
    <row r="10" spans="2:21" ht="15.75" x14ac:dyDescent="0.25">
      <c r="B10" s="40" t="s">
        <v>8</v>
      </c>
      <c r="C10" s="40" t="s">
        <v>6</v>
      </c>
      <c r="D10" s="41" t="s">
        <v>14</v>
      </c>
      <c r="E10" s="42">
        <f>AVERAGE('Raw data'!K$112:K$129)/E35</f>
        <v>23.304074918617943</v>
      </c>
      <c r="F10" s="42">
        <f>AVERAGE('Raw data'!K$148:K$165)/F35</f>
        <v>21.758742329434181</v>
      </c>
      <c r="G10" s="42">
        <f>AVERAGE('Raw data'!K$130:K$147)/G35</f>
        <v>21.464210229713835</v>
      </c>
      <c r="H10" s="72"/>
      <c r="I10" s="68"/>
      <c r="J10" s="27"/>
    </row>
    <row r="11" spans="2:21" ht="15.75" x14ac:dyDescent="0.25">
      <c r="B11" s="40" t="s">
        <v>8</v>
      </c>
      <c r="C11" s="40" t="s">
        <v>7</v>
      </c>
      <c r="D11" s="41" t="s">
        <v>12</v>
      </c>
      <c r="E11" s="42">
        <f>AVERAGE('Raw data'!K$112:K$129)/E36</f>
        <v>25.552530993088322</v>
      </c>
      <c r="F11" s="42">
        <f>AVERAGE('Raw data'!K$202:K$219)/F36</f>
        <v>22.189270347506131</v>
      </c>
      <c r="G11" s="42">
        <f>AVERAGE('Raw data'!K$184:K$201)/G36</f>
        <v>19.07881110038474</v>
      </c>
      <c r="H11" s="72"/>
      <c r="I11" s="68"/>
      <c r="J11" s="27"/>
    </row>
    <row r="12" spans="2:21" x14ac:dyDescent="0.2">
      <c r="B12" s="37"/>
      <c r="C12" s="38"/>
      <c r="D12" s="39"/>
      <c r="E12" s="37"/>
      <c r="F12" s="37"/>
      <c r="G12" s="37"/>
      <c r="H12" s="27"/>
      <c r="I12" s="27"/>
      <c r="J12" s="27"/>
    </row>
    <row r="13" spans="2:21" ht="15.75" x14ac:dyDescent="0.25">
      <c r="B13" s="40" t="s">
        <v>9</v>
      </c>
      <c r="C13" s="40" t="s">
        <v>6</v>
      </c>
      <c r="D13" s="41" t="s">
        <v>15</v>
      </c>
      <c r="E13" s="42">
        <f>AVERAGE('Raw data'!K$4:K$21)/E38</f>
        <v>14.558714523881806</v>
      </c>
      <c r="F13" s="42">
        <f>AVERAGE('Raw data'!K$40:K$57)/F38</f>
        <v>16.241994158351979</v>
      </c>
      <c r="G13" s="42">
        <f>AVERAGE('Raw data'!K$22:K$39)/G38</f>
        <v>15.697292000173521</v>
      </c>
      <c r="H13" s="6"/>
      <c r="I13" s="27"/>
      <c r="J13" s="27"/>
    </row>
    <row r="14" spans="2:21" ht="15.75" x14ac:dyDescent="0.25">
      <c r="B14" s="40" t="s">
        <v>9</v>
      </c>
      <c r="C14" s="40" t="s">
        <v>7</v>
      </c>
      <c r="D14" s="41" t="s">
        <v>13</v>
      </c>
      <c r="E14" s="42">
        <f>AVERAGE('Raw data'!K$58:K$75)/E39</f>
        <v>15.441128688349616</v>
      </c>
      <c r="F14" s="42">
        <f>AVERAGE('Raw data'!K$94:K$111)/F39</f>
        <v>13.40154912677794</v>
      </c>
      <c r="G14" s="42">
        <f>AVERAGE('Raw data'!K$76:K$93)/G39</f>
        <v>13.780077319078343</v>
      </c>
      <c r="H14" s="7"/>
      <c r="I14" s="27"/>
      <c r="J14" s="27"/>
    </row>
    <row r="15" spans="2:21" ht="15.75" x14ac:dyDescent="0.25">
      <c r="B15" s="5"/>
      <c r="C15" s="3"/>
      <c r="D15" s="45"/>
      <c r="E15" s="5"/>
      <c r="F15" s="5"/>
      <c r="G15" s="5"/>
      <c r="H15" s="27"/>
      <c r="I15" s="27"/>
      <c r="J15" s="27"/>
    </row>
    <row r="16" spans="2:21" ht="15.75" x14ac:dyDescent="0.25">
      <c r="B16" s="75" t="s">
        <v>21</v>
      </c>
      <c r="C16" s="46"/>
      <c r="D16" s="47"/>
      <c r="E16" s="48" t="s">
        <v>22</v>
      </c>
      <c r="F16" s="27"/>
      <c r="G16" s="27"/>
      <c r="H16" s="27"/>
      <c r="I16" s="27"/>
      <c r="J16" s="27"/>
    </row>
    <row r="17" spans="2:10" x14ac:dyDescent="0.2">
      <c r="B17" s="27"/>
      <c r="C17" s="46"/>
      <c r="D17" s="47"/>
      <c r="E17" s="27"/>
      <c r="F17" s="27"/>
      <c r="G17" s="27"/>
      <c r="H17" s="27"/>
      <c r="I17" s="27"/>
      <c r="J17" s="27"/>
    </row>
    <row r="18" spans="2:10" ht="15.75" x14ac:dyDescent="0.25">
      <c r="B18" s="27"/>
      <c r="C18" s="46"/>
      <c r="D18" s="47"/>
      <c r="E18" s="27"/>
      <c r="F18" s="27"/>
      <c r="G18" s="27"/>
      <c r="H18" s="4"/>
      <c r="I18" s="27"/>
      <c r="J18" s="27"/>
    </row>
    <row r="19" spans="2:10" ht="15.75" x14ac:dyDescent="0.25">
      <c r="B19" s="27"/>
      <c r="C19" s="46"/>
      <c r="D19" s="47"/>
      <c r="E19" s="27"/>
      <c r="F19" s="27"/>
      <c r="G19" s="27"/>
      <c r="H19" s="7"/>
      <c r="I19" s="27"/>
      <c r="J19" s="27"/>
    </row>
    <row r="20" spans="2:10" ht="15.75" x14ac:dyDescent="0.25">
      <c r="B20" s="27"/>
      <c r="C20" s="46"/>
      <c r="D20" s="47"/>
      <c r="E20" s="27"/>
      <c r="F20" s="27"/>
      <c r="G20" s="27"/>
      <c r="H20" s="7"/>
      <c r="I20" s="27"/>
      <c r="J20" s="27"/>
    </row>
    <row r="21" spans="2:10" ht="15.75" x14ac:dyDescent="0.25">
      <c r="B21" s="27"/>
      <c r="C21" s="46"/>
      <c r="D21" s="47"/>
      <c r="E21" s="27"/>
      <c r="F21" s="27"/>
      <c r="G21" s="27"/>
      <c r="H21" s="6"/>
      <c r="I21" s="27"/>
      <c r="J21" s="27"/>
    </row>
    <row r="22" spans="2:10" ht="15.75" x14ac:dyDescent="0.25">
      <c r="B22" s="27"/>
      <c r="C22" s="46"/>
      <c r="D22" s="47"/>
      <c r="E22" s="27"/>
      <c r="F22" s="27"/>
      <c r="G22" s="27"/>
      <c r="H22" s="7"/>
      <c r="I22" s="27"/>
      <c r="J22" s="27"/>
    </row>
    <row r="23" spans="2:10" ht="15.75" x14ac:dyDescent="0.25">
      <c r="B23" s="27"/>
      <c r="C23" s="46"/>
      <c r="D23" s="47"/>
      <c r="E23" s="27"/>
      <c r="F23" s="27"/>
      <c r="G23" s="27"/>
      <c r="H23" s="7"/>
      <c r="I23" s="27"/>
      <c r="J23" s="27"/>
    </row>
    <row r="24" spans="2:10" ht="13.5" customHeight="1" x14ac:dyDescent="0.2">
      <c r="B24" s="27"/>
      <c r="C24" s="46"/>
      <c r="D24" s="47"/>
      <c r="E24" s="27"/>
      <c r="F24" s="27"/>
      <c r="G24" s="27"/>
      <c r="H24" s="27"/>
      <c r="I24" s="27"/>
      <c r="J24" s="27"/>
    </row>
    <row r="25" spans="2:10" x14ac:dyDescent="0.2">
      <c r="B25" s="27"/>
      <c r="C25" s="46"/>
      <c r="D25" s="47"/>
      <c r="E25" s="27"/>
      <c r="F25" s="27"/>
      <c r="G25" s="27"/>
      <c r="H25" s="27"/>
      <c r="I25" s="27"/>
      <c r="J25" s="27"/>
    </row>
    <row r="26" spans="2:10" x14ac:dyDescent="0.2">
      <c r="B26" s="27"/>
      <c r="C26" s="46"/>
      <c r="D26" s="47"/>
      <c r="E26" s="27"/>
      <c r="F26" s="27"/>
      <c r="G26" s="27"/>
      <c r="H26" s="27"/>
      <c r="I26" s="27"/>
      <c r="J26" s="27"/>
    </row>
    <row r="27" spans="2:10" x14ac:dyDescent="0.2">
      <c r="B27" s="27"/>
      <c r="C27" s="46"/>
      <c r="D27" s="47"/>
      <c r="E27" s="27"/>
      <c r="F27" s="27"/>
      <c r="G27" s="27"/>
      <c r="H27" s="27"/>
      <c r="I27" s="27"/>
      <c r="J27" s="27"/>
    </row>
    <row r="28" spans="2:10" x14ac:dyDescent="0.2">
      <c r="B28" s="27"/>
      <c r="C28" s="46"/>
      <c r="D28" s="47"/>
      <c r="E28" s="27"/>
      <c r="F28" s="27"/>
      <c r="G28" s="27"/>
      <c r="H28" s="27"/>
      <c r="I28" s="27"/>
      <c r="J28" s="27"/>
    </row>
    <row r="29" spans="2:10" x14ac:dyDescent="0.2">
      <c r="B29" s="27"/>
      <c r="C29" s="46"/>
      <c r="D29" s="47"/>
      <c r="E29" s="27"/>
      <c r="F29" s="27"/>
      <c r="G29" s="27"/>
      <c r="H29" s="27"/>
      <c r="I29" s="27"/>
      <c r="J29" s="27"/>
    </row>
    <row r="30" spans="2:10" x14ac:dyDescent="0.2">
      <c r="B30" s="27"/>
      <c r="C30" s="46"/>
      <c r="D30" s="47"/>
      <c r="E30" s="27"/>
      <c r="F30" s="27"/>
      <c r="G30" s="27"/>
      <c r="H30" s="27"/>
      <c r="I30" s="27"/>
      <c r="J30" s="27"/>
    </row>
    <row r="31" spans="2:10" x14ac:dyDescent="0.2">
      <c r="B31" s="27"/>
      <c r="C31" s="46"/>
      <c r="D31" s="47"/>
      <c r="E31" s="27"/>
      <c r="F31" s="27"/>
      <c r="G31" s="27"/>
      <c r="H31" s="27"/>
      <c r="I31" s="27"/>
      <c r="J31" s="27"/>
    </row>
    <row r="32" spans="2:10" ht="18.75" customHeight="1" x14ac:dyDescent="0.2">
      <c r="B32" s="161" t="s">
        <v>18</v>
      </c>
      <c r="C32" s="162"/>
      <c r="D32" s="163"/>
      <c r="E32" s="155" t="s">
        <v>3</v>
      </c>
      <c r="F32" s="156"/>
      <c r="G32" s="157"/>
      <c r="H32" s="27"/>
      <c r="I32" s="27"/>
      <c r="J32" s="27"/>
    </row>
    <row r="33" spans="2:10" ht="15.75" customHeight="1" x14ac:dyDescent="0.2">
      <c r="B33" s="164"/>
      <c r="C33" s="165"/>
      <c r="D33" s="166"/>
      <c r="E33" s="158"/>
      <c r="F33" s="159"/>
      <c r="G33" s="160"/>
      <c r="H33" s="27"/>
      <c r="I33" s="27"/>
      <c r="J33" s="27"/>
    </row>
    <row r="34" spans="2:10" ht="15.75" x14ac:dyDescent="0.25">
      <c r="B34" s="77" t="s">
        <v>0</v>
      </c>
      <c r="C34" s="78" t="s">
        <v>4</v>
      </c>
      <c r="D34" s="79" t="s">
        <v>1</v>
      </c>
      <c r="E34" s="81" t="s">
        <v>2</v>
      </c>
      <c r="F34" s="81" t="s">
        <v>17</v>
      </c>
      <c r="G34" s="81" t="s">
        <v>10</v>
      </c>
      <c r="H34" s="27"/>
      <c r="I34" s="27"/>
      <c r="J34" s="27"/>
    </row>
    <row r="35" spans="2:10" ht="15.75" x14ac:dyDescent="0.25">
      <c r="B35" s="66" t="s">
        <v>8</v>
      </c>
      <c r="C35" s="66" t="s">
        <v>6</v>
      </c>
      <c r="D35" s="67" t="s">
        <v>14</v>
      </c>
      <c r="E35" s="71">
        <f>AVERAGE('Raw data'!J$112:J$129)</f>
        <v>10.320773463722222</v>
      </c>
      <c r="F35" s="71">
        <f>AVERAGE('Raw data'!J$148:J$165)</f>
        <v>10.682856993888889</v>
      </c>
      <c r="G35" s="71">
        <f>AVERAGE('Raw data'!J$130:J$147)</f>
        <v>9.6927845816666665</v>
      </c>
      <c r="H35" s="27"/>
      <c r="I35" s="27"/>
      <c r="J35" s="27"/>
    </row>
    <row r="36" spans="2:10" ht="15.75" x14ac:dyDescent="0.25">
      <c r="B36" s="66" t="s">
        <v>8</v>
      </c>
      <c r="C36" s="66" t="s">
        <v>7</v>
      </c>
      <c r="D36" s="67" t="s">
        <v>12</v>
      </c>
      <c r="E36" s="71">
        <f>AVERAGE('Raw data'!J$166:J$183)</f>
        <v>9.4126127107222217</v>
      </c>
      <c r="F36" s="71">
        <f>AVERAGE('Raw data'!J$202:J$219)</f>
        <v>10.264333779333334</v>
      </c>
      <c r="G36" s="71">
        <f>AVERAGE('Raw data'!J$184:J$201)</f>
        <v>11.114376669888889</v>
      </c>
      <c r="H36" s="27"/>
      <c r="I36" s="27"/>
      <c r="J36" s="27"/>
    </row>
    <row r="37" spans="2:10" x14ac:dyDescent="0.2">
      <c r="B37" s="73"/>
      <c r="C37" s="69"/>
      <c r="D37" s="70"/>
      <c r="E37" s="73"/>
      <c r="F37" s="73"/>
      <c r="G37" s="73"/>
      <c r="H37" s="27"/>
      <c r="I37" s="27"/>
      <c r="J37" s="27"/>
    </row>
    <row r="38" spans="2:10" ht="15.75" x14ac:dyDescent="0.25">
      <c r="B38" s="66" t="s">
        <v>9</v>
      </c>
      <c r="C38" s="66" t="s">
        <v>6</v>
      </c>
      <c r="D38" s="67" t="s">
        <v>15</v>
      </c>
      <c r="E38" s="71">
        <f>AVERAGE('Raw data'!J$4:J$21)</f>
        <v>9.740856924111112</v>
      </c>
      <c r="F38" s="71">
        <f>AVERAGE('Raw data'!J$40:J$57)</f>
        <v>9.0564218856111101</v>
      </c>
      <c r="G38" s="71">
        <f>AVERAGE('Raw data'!J$22:J$39)</f>
        <v>8.6414644672222227</v>
      </c>
      <c r="H38" s="27"/>
      <c r="I38" s="27"/>
      <c r="J38" s="27"/>
    </row>
    <row r="39" spans="2:10" ht="15.75" x14ac:dyDescent="0.25">
      <c r="B39" s="66" t="s">
        <v>9</v>
      </c>
      <c r="C39" s="66" t="s">
        <v>7</v>
      </c>
      <c r="D39" s="67" t="s">
        <v>13</v>
      </c>
      <c r="E39" s="71">
        <f>AVERAGE('Raw data'!J$58:J$75)</f>
        <v>10.256002076888887</v>
      </c>
      <c r="F39" s="71">
        <f>AVERAGE('Raw data'!J$94:J$111)</f>
        <v>10.032595229499998</v>
      </c>
      <c r="G39" s="71">
        <f>AVERAGE('Raw data'!J$76:J$93)</f>
        <v>9.5755920977777773</v>
      </c>
      <c r="H39" s="27"/>
      <c r="I39" s="27"/>
      <c r="J39" s="27"/>
    </row>
    <row r="40" spans="2:10" x14ac:dyDescent="0.2">
      <c r="B40" s="27"/>
      <c r="C40" s="46"/>
      <c r="D40" s="47"/>
      <c r="E40" s="27"/>
      <c r="F40" s="27"/>
      <c r="G40" s="27"/>
      <c r="H40" s="27"/>
      <c r="I40" s="27"/>
      <c r="J40" s="27"/>
    </row>
    <row r="41" spans="2:10" x14ac:dyDescent="0.2">
      <c r="B41" s="27"/>
      <c r="C41" s="46"/>
      <c r="D41" s="47"/>
      <c r="E41" s="27"/>
      <c r="F41" s="27"/>
      <c r="G41" s="27"/>
      <c r="H41" s="27"/>
      <c r="I41" s="27"/>
      <c r="J41" s="27"/>
    </row>
    <row r="42" spans="2:10" x14ac:dyDescent="0.2">
      <c r="B42" s="27"/>
      <c r="C42" s="46"/>
      <c r="D42" s="47"/>
      <c r="E42" s="27"/>
      <c r="F42" s="27"/>
      <c r="G42" s="27"/>
      <c r="H42" s="27"/>
      <c r="I42" s="27"/>
      <c r="J42" s="27"/>
    </row>
    <row r="43" spans="2:10" x14ac:dyDescent="0.2">
      <c r="B43" s="27"/>
      <c r="C43" s="46"/>
      <c r="D43" s="47"/>
      <c r="E43" s="27"/>
      <c r="F43" s="27"/>
      <c r="G43" s="27"/>
      <c r="H43" s="27"/>
      <c r="I43" s="27"/>
      <c r="J43" s="27"/>
    </row>
    <row r="44" spans="2:10" x14ac:dyDescent="0.2">
      <c r="B44" s="27"/>
      <c r="C44" s="46"/>
      <c r="D44" s="47"/>
      <c r="E44" s="27"/>
      <c r="F44" s="27"/>
      <c r="G44" s="27"/>
      <c r="H44" s="27"/>
      <c r="I44" s="27"/>
      <c r="J44" s="27"/>
    </row>
    <row r="45" spans="2:10" x14ac:dyDescent="0.2">
      <c r="B45" s="27"/>
      <c r="C45" s="46"/>
      <c r="D45" s="47"/>
      <c r="E45" s="27"/>
      <c r="F45" s="27"/>
      <c r="G45" s="27"/>
      <c r="H45" s="27"/>
      <c r="I45" s="27"/>
      <c r="J45" s="27"/>
    </row>
    <row r="46" spans="2:10" x14ac:dyDescent="0.2">
      <c r="B46" s="27"/>
      <c r="C46" s="46"/>
      <c r="D46" s="47"/>
      <c r="E46" s="27"/>
      <c r="F46" s="27"/>
      <c r="G46" s="27"/>
      <c r="H46" s="27"/>
      <c r="I46" s="27"/>
      <c r="J46" s="27"/>
    </row>
    <row r="47" spans="2:10" x14ac:dyDescent="0.2">
      <c r="B47" s="27"/>
      <c r="C47" s="46"/>
      <c r="D47" s="47"/>
      <c r="E47" s="27"/>
      <c r="F47" s="27"/>
      <c r="G47" s="27"/>
      <c r="H47" s="27"/>
      <c r="I47" s="27"/>
      <c r="J47" s="27"/>
    </row>
    <row r="48" spans="2:10" x14ac:dyDescent="0.2">
      <c r="B48" s="27"/>
      <c r="C48" s="46"/>
      <c r="D48" s="47"/>
      <c r="E48" s="27"/>
      <c r="F48" s="27"/>
      <c r="G48" s="27"/>
      <c r="H48" s="27"/>
      <c r="I48" s="27"/>
      <c r="J48" s="27"/>
    </row>
    <row r="49" spans="2:10" x14ac:dyDescent="0.2">
      <c r="B49" s="27"/>
      <c r="C49" s="46"/>
      <c r="D49" s="47"/>
      <c r="E49" s="27"/>
      <c r="F49" s="27"/>
      <c r="G49" s="27"/>
      <c r="H49" s="27"/>
      <c r="I49" s="27"/>
      <c r="J49" s="27"/>
    </row>
    <row r="50" spans="2:10" x14ac:dyDescent="0.2">
      <c r="B50" s="27"/>
      <c r="C50" s="46"/>
      <c r="D50" s="47"/>
      <c r="E50" s="27"/>
      <c r="F50" s="27"/>
      <c r="G50" s="27"/>
      <c r="H50" s="27"/>
      <c r="I50" s="27"/>
      <c r="J50" s="27"/>
    </row>
    <row r="51" spans="2:10" ht="15.75" x14ac:dyDescent="0.25">
      <c r="B51" s="5"/>
      <c r="C51" s="3"/>
      <c r="D51" s="45"/>
      <c r="E51" s="5"/>
      <c r="F51" s="5"/>
      <c r="G51" s="5"/>
      <c r="H51" s="27"/>
      <c r="I51" s="27"/>
      <c r="J51" s="27"/>
    </row>
    <row r="52" spans="2:10" x14ac:dyDescent="0.2">
      <c r="B52" s="27"/>
      <c r="C52" s="46"/>
      <c r="D52" s="47"/>
      <c r="E52" s="27"/>
      <c r="F52" s="27"/>
      <c r="G52" s="27"/>
      <c r="H52" s="27"/>
      <c r="I52" s="27"/>
      <c r="J52" s="27"/>
    </row>
    <row r="53" spans="2:10" x14ac:dyDescent="0.2">
      <c r="B53" s="27"/>
      <c r="C53" s="46"/>
      <c r="D53" s="47"/>
      <c r="E53" s="27"/>
      <c r="F53" s="27"/>
      <c r="G53" s="27"/>
      <c r="H53" s="27"/>
      <c r="I53" s="27"/>
      <c r="J53" s="27"/>
    </row>
    <row r="54" spans="2:10" x14ac:dyDescent="0.2">
      <c r="B54" s="27"/>
      <c r="C54" s="46"/>
      <c r="D54" s="47"/>
      <c r="E54" s="27"/>
      <c r="F54" s="27"/>
      <c r="G54" s="27"/>
      <c r="H54" s="27"/>
      <c r="I54" s="27"/>
      <c r="J54" s="27"/>
    </row>
    <row r="56" spans="2:10" ht="18.75" customHeight="1" x14ac:dyDescent="0.2">
      <c r="B56" s="161" t="s">
        <v>19</v>
      </c>
      <c r="C56" s="162"/>
      <c r="D56" s="163"/>
      <c r="E56" s="155" t="s">
        <v>20</v>
      </c>
      <c r="F56" s="156"/>
      <c r="G56" s="157"/>
      <c r="H56" s="27"/>
      <c r="I56" s="27"/>
      <c r="J56" s="27"/>
    </row>
    <row r="57" spans="2:10" ht="15.75" customHeight="1" x14ac:dyDescent="0.2">
      <c r="B57" s="164"/>
      <c r="C57" s="165"/>
      <c r="D57" s="166"/>
      <c r="E57" s="158"/>
      <c r="F57" s="159"/>
      <c r="G57" s="160"/>
      <c r="H57" s="27"/>
      <c r="I57" s="27"/>
      <c r="J57" s="27"/>
    </row>
    <row r="58" spans="2:10" ht="15.75" x14ac:dyDescent="0.25">
      <c r="B58" s="77" t="s">
        <v>0</v>
      </c>
      <c r="C58" s="78" t="s">
        <v>4</v>
      </c>
      <c r="D58" s="79" t="s">
        <v>1</v>
      </c>
      <c r="E58" s="80" t="s">
        <v>2</v>
      </c>
      <c r="F58" s="80" t="s">
        <v>17</v>
      </c>
      <c r="G58" s="80" t="s">
        <v>10</v>
      </c>
      <c r="H58" s="27"/>
      <c r="I58" s="27"/>
      <c r="J58" s="27"/>
    </row>
    <row r="59" spans="2:10" ht="15.75" x14ac:dyDescent="0.25">
      <c r="B59" s="40" t="s">
        <v>8</v>
      </c>
      <c r="C59" s="40" t="s">
        <v>6</v>
      </c>
      <c r="D59" s="41" t="s">
        <v>14</v>
      </c>
      <c r="E59" s="42">
        <f>AVERAGE('Raw data'!M$112:M$129)</f>
        <v>1.4417233558333331</v>
      </c>
      <c r="F59" s="42">
        <f>AVERAGE('Raw data'!M$148:M$165)</f>
        <v>1.4306692953333335</v>
      </c>
      <c r="G59" s="42">
        <f>AVERAGE('Raw data'!M$130:M$147)</f>
        <v>1.4087301590000001</v>
      </c>
      <c r="H59" s="27"/>
      <c r="I59" s="27"/>
      <c r="J59" s="27"/>
    </row>
    <row r="60" spans="2:10" ht="15.75" x14ac:dyDescent="0.25">
      <c r="B60" s="40" t="s">
        <v>8</v>
      </c>
      <c r="C60" s="40" t="s">
        <v>7</v>
      </c>
      <c r="D60" s="41" t="s">
        <v>12</v>
      </c>
      <c r="E60" s="42">
        <f>AVERAGE('Raw data'!M$166:M$183)</f>
        <v>1.2102040814999999</v>
      </c>
      <c r="F60" s="42">
        <f>AVERAGE('Raw data'!M$202:M$219)</f>
        <v>1.1023809523333337</v>
      </c>
      <c r="G60" s="42">
        <f>AVERAGE('Raw data'!M$184:M$201)</f>
        <v>1.4493197280000003</v>
      </c>
      <c r="H60" s="27"/>
      <c r="I60" s="27"/>
      <c r="J60" s="27"/>
    </row>
    <row r="61" spans="2:10" x14ac:dyDescent="0.2">
      <c r="B61" s="37"/>
      <c r="C61" s="38"/>
      <c r="D61" s="39"/>
      <c r="E61" s="37"/>
      <c r="F61" s="37"/>
      <c r="G61" s="37"/>
      <c r="H61" s="27"/>
      <c r="I61" s="27"/>
      <c r="J61" s="27"/>
    </row>
    <row r="62" spans="2:10" ht="15.75" x14ac:dyDescent="0.25">
      <c r="B62" s="40" t="s">
        <v>9</v>
      </c>
      <c r="C62" s="40" t="s">
        <v>6</v>
      </c>
      <c r="D62" s="41" t="s">
        <v>15</v>
      </c>
      <c r="E62" s="42">
        <f>AVERAGE('Raw data'!M$4:M$21)</f>
        <v>1.1749433106666669</v>
      </c>
      <c r="F62" s="42">
        <f>AVERAGE('Raw data'!M$40:M$57)</f>
        <v>1.5579365078333334</v>
      </c>
      <c r="G62" s="42">
        <f>AVERAGE('Raw data'!M$22:M$39)</f>
        <v>1.3610544218333331</v>
      </c>
      <c r="H62" s="27"/>
      <c r="I62" s="27"/>
      <c r="J62" s="27"/>
    </row>
    <row r="63" spans="2:10" ht="15.75" x14ac:dyDescent="0.25">
      <c r="B63" s="40" t="s">
        <v>9</v>
      </c>
      <c r="C63" s="40" t="s">
        <v>7</v>
      </c>
      <c r="D63" s="41" t="s">
        <v>13</v>
      </c>
      <c r="E63" s="42">
        <f>AVERAGE('Raw data'!M$58:M$75)</f>
        <v>1.4261904761666664</v>
      </c>
      <c r="F63" s="42">
        <f>AVERAGE('Raw data'!M$94:M$111)</f>
        <v>1.1948979591666666</v>
      </c>
      <c r="G63" s="42">
        <f>AVERAGE('Raw data'!M$76:M$93)</f>
        <v>1.1246031746666667</v>
      </c>
      <c r="H63" s="27"/>
      <c r="I63" s="27"/>
      <c r="J63" s="27"/>
    </row>
    <row r="64" spans="2:10" x14ac:dyDescent="0.2">
      <c r="B64" s="27"/>
      <c r="C64" s="46"/>
      <c r="D64" s="47"/>
      <c r="E64" s="27"/>
      <c r="F64" s="27"/>
      <c r="G64" s="27"/>
      <c r="H64" s="27"/>
      <c r="I64" s="27"/>
      <c r="J64" s="27"/>
    </row>
    <row r="65" spans="2:10" x14ac:dyDescent="0.2">
      <c r="B65" s="27"/>
      <c r="C65" s="46"/>
      <c r="D65" s="47"/>
      <c r="E65" s="27"/>
      <c r="F65" s="27"/>
      <c r="G65" s="27"/>
      <c r="H65" s="27"/>
      <c r="I65" s="27"/>
      <c r="J65" s="27"/>
    </row>
    <row r="66" spans="2:10" x14ac:dyDescent="0.2">
      <c r="B66" s="27"/>
      <c r="C66" s="46"/>
      <c r="D66" s="47"/>
      <c r="E66" s="27"/>
      <c r="F66" s="27"/>
      <c r="G66" s="27"/>
      <c r="H66" s="27"/>
      <c r="I66" s="27"/>
      <c r="J66" s="27"/>
    </row>
    <row r="67" spans="2:10" x14ac:dyDescent="0.2">
      <c r="B67" s="27"/>
      <c r="C67" s="46"/>
      <c r="D67" s="47"/>
      <c r="E67" s="27"/>
      <c r="F67" s="27"/>
      <c r="G67" s="27"/>
      <c r="H67" s="27"/>
      <c r="I67" s="27"/>
      <c r="J67" s="27"/>
    </row>
    <row r="68" spans="2:10" x14ac:dyDescent="0.2">
      <c r="B68" s="27"/>
      <c r="C68" s="46"/>
      <c r="D68" s="47"/>
      <c r="E68" s="27"/>
      <c r="F68" s="27"/>
      <c r="G68" s="27"/>
      <c r="H68" s="27"/>
      <c r="I68" s="27"/>
      <c r="J68" s="27"/>
    </row>
    <row r="69" spans="2:10" x14ac:dyDescent="0.2">
      <c r="B69" s="27"/>
      <c r="C69" s="46"/>
      <c r="D69" s="47"/>
      <c r="E69" s="27"/>
      <c r="F69" s="27"/>
      <c r="G69" s="27"/>
      <c r="H69" s="27"/>
      <c r="I69" s="27"/>
      <c r="J69" s="27"/>
    </row>
    <row r="70" spans="2:10" x14ac:dyDescent="0.2">
      <c r="B70" s="27"/>
      <c r="C70" s="46"/>
      <c r="D70" s="47"/>
      <c r="E70" s="27"/>
      <c r="F70" s="27"/>
      <c r="G70" s="27"/>
      <c r="H70" s="27"/>
      <c r="I70" s="27"/>
      <c r="J70" s="27"/>
    </row>
    <row r="71" spans="2:10" x14ac:dyDescent="0.2">
      <c r="B71" s="27"/>
      <c r="C71" s="46"/>
      <c r="D71" s="47"/>
      <c r="E71" s="27"/>
      <c r="F71" s="27"/>
      <c r="G71" s="27"/>
      <c r="H71" s="27"/>
      <c r="I71" s="27"/>
      <c r="J71" s="27"/>
    </row>
    <row r="72" spans="2:10" x14ac:dyDescent="0.2">
      <c r="B72" s="27"/>
      <c r="C72" s="46"/>
      <c r="D72" s="47"/>
      <c r="E72" s="27"/>
      <c r="F72" s="27"/>
      <c r="G72" s="27"/>
      <c r="H72" s="27"/>
      <c r="I72" s="27"/>
      <c r="J72" s="27"/>
    </row>
    <row r="73" spans="2:10" x14ac:dyDescent="0.2">
      <c r="B73" s="27"/>
      <c r="C73" s="46"/>
      <c r="D73" s="47"/>
      <c r="E73" s="27"/>
      <c r="F73" s="27"/>
      <c r="G73" s="27"/>
      <c r="H73" s="27"/>
      <c r="I73" s="27"/>
      <c r="J73" s="27"/>
    </row>
    <row r="74" spans="2:10" x14ac:dyDescent="0.2">
      <c r="B74" s="27"/>
      <c r="C74" s="46"/>
      <c r="D74" s="47"/>
      <c r="E74" s="27"/>
      <c r="F74" s="27"/>
      <c r="G74" s="27"/>
      <c r="H74" s="27"/>
      <c r="I74" s="27"/>
      <c r="J74" s="27"/>
    </row>
    <row r="75" spans="2:10" x14ac:dyDescent="0.2">
      <c r="B75" s="27"/>
      <c r="C75" s="46"/>
      <c r="D75" s="47"/>
      <c r="E75" s="27"/>
      <c r="F75" s="27"/>
      <c r="G75" s="27"/>
      <c r="H75" s="27"/>
      <c r="I75" s="27"/>
      <c r="J75" s="27"/>
    </row>
    <row r="76" spans="2:10" x14ac:dyDescent="0.2">
      <c r="B76" s="27"/>
      <c r="C76" s="46"/>
      <c r="D76" s="47"/>
      <c r="E76" s="27"/>
      <c r="F76" s="27"/>
      <c r="G76" s="27"/>
      <c r="H76" s="27"/>
      <c r="I76" s="27"/>
      <c r="J76" s="27"/>
    </row>
    <row r="77" spans="2:10" x14ac:dyDescent="0.2">
      <c r="B77" s="27"/>
      <c r="C77" s="46"/>
      <c r="D77" s="47"/>
      <c r="E77" s="27"/>
      <c r="F77" s="27"/>
      <c r="G77" s="27"/>
      <c r="H77" s="27"/>
      <c r="I77" s="27"/>
      <c r="J77" s="27"/>
    </row>
    <row r="78" spans="2:10" x14ac:dyDescent="0.2">
      <c r="B78" s="27"/>
      <c r="C78" s="46"/>
      <c r="D78" s="47"/>
      <c r="E78" s="27"/>
      <c r="F78" s="27"/>
      <c r="G78" s="27"/>
      <c r="H78" s="27"/>
      <c r="I78" s="27"/>
      <c r="J78" s="27"/>
    </row>
    <row r="79" spans="2:10" x14ac:dyDescent="0.2">
      <c r="B79" s="27"/>
      <c r="C79" s="46"/>
      <c r="D79" s="47"/>
      <c r="E79" s="27"/>
      <c r="F79" s="27"/>
      <c r="G79" s="27"/>
      <c r="H79" s="27"/>
      <c r="I79" s="27"/>
      <c r="J79" s="27"/>
    </row>
  </sheetData>
  <customSheetViews>
    <customSheetView guid="{E645EA4A-CEF3-48FA-99F2-4E1FB83B4764}">
      <selection activeCell="K29" sqref="K29"/>
      <pageMargins left="0.7" right="0.7" top="0.75" bottom="0.75" header="0.3" footer="0.3"/>
      <pageSetup paperSize="9" orientation="portrait" r:id="rId1"/>
    </customSheetView>
  </customSheetViews>
  <mergeCells count="10">
    <mergeCell ref="E32:G33"/>
    <mergeCell ref="B32:D33"/>
    <mergeCell ref="B56:D57"/>
    <mergeCell ref="E56:G57"/>
    <mergeCell ref="B7:D8"/>
    <mergeCell ref="C2:P2"/>
    <mergeCell ref="E7:G8"/>
    <mergeCell ref="C3:P3"/>
    <mergeCell ref="C4:P4"/>
    <mergeCell ref="C5:P5"/>
  </mergeCells>
  <pageMargins left="0.70866141732283472" right="0.70866141732283472" top="0.74803149606299213" bottom="0.74803149606299213" header="0.31496062992125984" footer="0.31496062992125984"/>
  <pageSetup paperSize="9" scale="37"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P68"/>
  <sheetViews>
    <sheetView showGridLines="0" showRowColHeaders="0" topLeftCell="A7" workbookViewId="0">
      <selection activeCell="F4" sqref="F4"/>
    </sheetView>
  </sheetViews>
  <sheetFormatPr defaultRowHeight="15" x14ac:dyDescent="0.25"/>
  <cols>
    <col min="1" max="1" width="1.875" style="22" customWidth="1"/>
    <col min="2" max="2" width="17" style="22" customWidth="1"/>
    <col min="3" max="3" width="12.25" style="22" customWidth="1"/>
    <col min="4" max="4" width="18.375" style="22" customWidth="1"/>
    <col min="5" max="5" width="47.25" style="22" customWidth="1"/>
    <col min="6" max="6" width="51.875" style="22" bestFit="1" customWidth="1"/>
    <col min="7" max="9" width="9" style="22"/>
    <col min="10" max="16" width="9" style="49"/>
    <col min="17" max="16384" width="9" style="22"/>
  </cols>
  <sheetData>
    <row r="1" spans="2:16" ht="143.25" customHeight="1" x14ac:dyDescent="0.25"/>
    <row r="2" spans="2:16" s="23" customFormat="1" ht="30" customHeight="1" x14ac:dyDescent="0.25">
      <c r="B2" s="82"/>
      <c r="C2" s="170"/>
      <c r="D2" s="170"/>
      <c r="E2" s="170"/>
      <c r="F2" s="170"/>
      <c r="G2" s="170"/>
      <c r="H2" s="83"/>
      <c r="I2" s="83"/>
      <c r="J2" s="84"/>
      <c r="K2" s="84"/>
      <c r="L2" s="84"/>
      <c r="M2" s="84"/>
      <c r="N2" s="84"/>
      <c r="O2" s="84"/>
      <c r="P2" s="84"/>
    </row>
    <row r="3" spans="2:16" s="23" customFormat="1" x14ac:dyDescent="0.25">
      <c r="C3" s="85"/>
      <c r="D3" s="85"/>
      <c r="E3" s="85"/>
      <c r="F3" s="85"/>
      <c r="G3" s="85"/>
    </row>
    <row r="4" spans="2:16" s="23" customFormat="1" ht="29.25" customHeight="1" x14ac:dyDescent="0.25">
      <c r="B4" s="82"/>
      <c r="C4" s="86"/>
      <c r="D4" s="85"/>
      <c r="E4" s="85"/>
      <c r="F4" s="85"/>
      <c r="G4" s="85"/>
    </row>
    <row r="5" spans="2:16" s="23" customFormat="1" ht="34.5" customHeight="1" x14ac:dyDescent="0.25">
      <c r="B5" s="74"/>
      <c r="C5" s="86"/>
      <c r="D5" s="85"/>
      <c r="E5" s="85"/>
      <c r="F5" s="85"/>
      <c r="G5" s="85"/>
    </row>
    <row r="6" spans="2:16" s="23" customFormat="1" ht="30.75" customHeight="1" x14ac:dyDescent="0.25">
      <c r="B6" s="83"/>
      <c r="C6" s="170"/>
      <c r="D6" s="170"/>
      <c r="E6" s="170"/>
      <c r="F6" s="170"/>
      <c r="G6" s="170"/>
      <c r="H6" s="83"/>
      <c r="I6" s="83"/>
      <c r="J6" s="84"/>
      <c r="K6" s="84"/>
      <c r="L6" s="84"/>
      <c r="M6" s="84"/>
      <c r="N6" s="84"/>
      <c r="O6" s="84"/>
      <c r="P6" s="84"/>
    </row>
    <row r="7" spans="2:16" ht="12" customHeight="1" x14ac:dyDescent="0.25"/>
    <row r="8" spans="2:16" x14ac:dyDescent="0.25">
      <c r="B8" s="92" t="s">
        <v>21</v>
      </c>
      <c r="C8" s="93" t="s">
        <v>24</v>
      </c>
      <c r="D8" s="93" t="s">
        <v>23</v>
      </c>
    </row>
    <row r="9" spans="2:16" x14ac:dyDescent="0.25">
      <c r="B9" s="167" t="s">
        <v>6</v>
      </c>
      <c r="C9" s="168"/>
      <c r="D9" s="169"/>
    </row>
    <row r="10" spans="2:16" x14ac:dyDescent="0.25">
      <c r="B10" s="59">
        <f>'Raw data'!D148</f>
        <v>701228</v>
      </c>
      <c r="C10" s="95">
        <f>AVERAGE('Raw data'!J148:J150)</f>
        <v>10.356682006666666</v>
      </c>
      <c r="D10" s="95">
        <f>AVERAGE('Raw data'!K148:K150)</f>
        <v>222.8545182</v>
      </c>
      <c r="F10" s="24"/>
    </row>
    <row r="11" spans="2:16" x14ac:dyDescent="0.25">
      <c r="B11" s="59">
        <f>'Raw data'!D151</f>
        <v>401556</v>
      </c>
      <c r="C11" s="95">
        <f>AVERAGE('Raw data'!J151:J153)</f>
        <v>10.759022243333334</v>
      </c>
      <c r="D11" s="95">
        <f>AVERAGE('Raw data'!K151:K153)</f>
        <v>241.28723513333333</v>
      </c>
      <c r="F11" s="25"/>
    </row>
    <row r="12" spans="2:16" x14ac:dyDescent="0.25">
      <c r="B12" s="59">
        <f>'Raw data'!D154</f>
        <v>301024</v>
      </c>
      <c r="C12" s="95">
        <f>AVERAGE('Raw data'!J154:J156)</f>
        <v>14.059744879999998</v>
      </c>
      <c r="D12" s="95">
        <f>AVERAGE('Raw data'!K154:K156)</f>
        <v>299.48676263333329</v>
      </c>
      <c r="F12" s="29"/>
    </row>
    <row r="13" spans="2:16" x14ac:dyDescent="0.25">
      <c r="B13" s="59">
        <f>'Raw data'!D157</f>
        <v>600678</v>
      </c>
      <c r="C13" s="95">
        <f>AVERAGE('Raw data'!J157:J159)</f>
        <v>9.3279708020000012</v>
      </c>
      <c r="D13" s="95">
        <f>AVERAGE('Raw data'!K157:K159)</f>
        <v>223.1623509333333</v>
      </c>
      <c r="F13" s="29"/>
    </row>
    <row r="14" spans="2:16" x14ac:dyDescent="0.25">
      <c r="B14" s="59">
        <f>'Raw data'!D160</f>
        <v>701200</v>
      </c>
      <c r="C14" s="95">
        <f>AVERAGE('Raw data'!J160:J162)</f>
        <v>10.845078143666667</v>
      </c>
      <c r="D14" s="95">
        <f>AVERAGE('Raw data'!K160:K162)</f>
        <v>224.74696803333336</v>
      </c>
      <c r="F14" s="29"/>
    </row>
    <row r="15" spans="2:16" x14ac:dyDescent="0.25">
      <c r="B15" s="59">
        <f>'Raw data'!D163</f>
        <v>500991</v>
      </c>
      <c r="C15" s="95">
        <f>AVERAGE('Raw data'!J163:J165)</f>
        <v>8.7486438876666668</v>
      </c>
      <c r="D15" s="95">
        <f>AVERAGE('Raw data'!K163:K165)</f>
        <v>183.13536109999998</v>
      </c>
      <c r="F15" s="29"/>
    </row>
    <row r="16" spans="2:16" x14ac:dyDescent="0.25">
      <c r="B16" s="167" t="s">
        <v>7</v>
      </c>
      <c r="C16" s="168"/>
      <c r="D16" s="169"/>
      <c r="F16" s="29"/>
    </row>
    <row r="17" spans="2:6" x14ac:dyDescent="0.25">
      <c r="B17" s="59">
        <f>'Raw data'!D202</f>
        <v>502416</v>
      </c>
      <c r="C17" s="95">
        <f>AVERAGE('Raw data'!J202:J204)</f>
        <v>11.266027284666668</v>
      </c>
      <c r="D17" s="95">
        <f>AVERAGE('Raw data'!K202:K204)</f>
        <v>259.11789686666663</v>
      </c>
      <c r="F17" s="29"/>
    </row>
    <row r="18" spans="2:6" x14ac:dyDescent="0.25">
      <c r="B18" s="59">
        <f>'Raw data'!D205</f>
        <v>602257</v>
      </c>
      <c r="C18" s="95">
        <f>AVERAGE('Raw data'!J205:J207)</f>
        <v>10.607314694999999</v>
      </c>
      <c r="D18" s="95">
        <f>AVERAGE('Raw data'!K205:K207)</f>
        <v>236.48341459999997</v>
      </c>
      <c r="F18" s="25"/>
    </row>
    <row r="19" spans="2:6" x14ac:dyDescent="0.25">
      <c r="B19" s="59">
        <f>'Raw data'!D208</f>
        <v>401084</v>
      </c>
      <c r="C19" s="95">
        <f>AVERAGE('Raw data'!J208:J210)</f>
        <v>11.389250076666665</v>
      </c>
      <c r="D19" s="95">
        <f>AVERAGE('Raw data'!K208:K210)</f>
        <v>239.76293210000003</v>
      </c>
      <c r="F19" s="29"/>
    </row>
    <row r="20" spans="2:6" x14ac:dyDescent="0.25">
      <c r="B20" s="59">
        <f>'Raw data'!D211</f>
        <v>701059</v>
      </c>
      <c r="C20" s="95">
        <f>AVERAGE('Raw data'!J211:J213)</f>
        <v>11.012959497333332</v>
      </c>
      <c r="D20" s="95">
        <f>AVERAGE('Raw data'!K211:K213)</f>
        <v>196.94972633333336</v>
      </c>
      <c r="F20" s="29"/>
    </row>
    <row r="21" spans="2:6" x14ac:dyDescent="0.25">
      <c r="B21" s="59">
        <f>'Raw data'!D214</f>
        <v>702370</v>
      </c>
      <c r="C21" s="95">
        <f>AVERAGE('Raw data'!J214:J216)</f>
        <v>8.8872031843333321</v>
      </c>
      <c r="D21" s="95">
        <f>AVERAGE('Raw data'!K214:K216)</f>
        <v>236.38433280000001</v>
      </c>
      <c r="F21" s="29"/>
    </row>
    <row r="22" spans="2:6" x14ac:dyDescent="0.25">
      <c r="B22" s="59">
        <f>'Raw data'!D217</f>
        <v>702328</v>
      </c>
      <c r="C22" s="95">
        <f>AVERAGE('Raw data'!J217:J219)</f>
        <v>8.4232479380000012</v>
      </c>
      <c r="D22" s="95">
        <f>AVERAGE('Raw data'!K217:K219)</f>
        <v>197.85016029999997</v>
      </c>
      <c r="F22" s="29"/>
    </row>
    <row r="23" spans="2:6" x14ac:dyDescent="0.25">
      <c r="B23" s="61"/>
      <c r="C23" s="87"/>
      <c r="D23" s="87"/>
      <c r="F23" s="29"/>
    </row>
    <row r="24" spans="2:6" x14ac:dyDescent="0.25">
      <c r="B24" s="61"/>
      <c r="C24" s="87"/>
      <c r="D24" s="87"/>
      <c r="F24" s="29"/>
    </row>
    <row r="25" spans="2:6" x14ac:dyDescent="0.25">
      <c r="B25" s="92" t="s">
        <v>22</v>
      </c>
      <c r="C25" s="93" t="s">
        <v>24</v>
      </c>
      <c r="D25" s="93" t="s">
        <v>23</v>
      </c>
      <c r="F25" s="29"/>
    </row>
    <row r="26" spans="2:6" x14ac:dyDescent="0.25">
      <c r="B26" s="167" t="s">
        <v>6</v>
      </c>
      <c r="C26" s="168"/>
      <c r="D26" s="169"/>
      <c r="F26" s="29"/>
    </row>
    <row r="27" spans="2:6" x14ac:dyDescent="0.25">
      <c r="B27" s="59">
        <f>'Raw data'!D40</f>
        <v>300689</v>
      </c>
      <c r="C27" s="95">
        <f>AVERAGE('Raw data'!J40:J42)</f>
        <v>6.6492971400000007</v>
      </c>
      <c r="D27" s="95">
        <f>AVERAGE('Raw data'!K40:K42)</f>
        <v>104.19126082000001</v>
      </c>
      <c r="F27" s="24"/>
    </row>
    <row r="28" spans="2:6" x14ac:dyDescent="0.25">
      <c r="B28" s="59">
        <f>'Raw data'!D43</f>
        <v>101208</v>
      </c>
      <c r="C28" s="95">
        <f>AVERAGE('Raw data'!J43:J45)</f>
        <v>11.133556781999999</v>
      </c>
      <c r="D28" s="95">
        <f>AVERAGE('Raw data'!K43:K45)</f>
        <v>157.25167696666668</v>
      </c>
      <c r="F28" s="25"/>
    </row>
    <row r="29" spans="2:6" x14ac:dyDescent="0.25">
      <c r="B29" s="59">
        <f>'Raw data'!D46</f>
        <v>200981</v>
      </c>
      <c r="C29" s="95">
        <f>AVERAGE('Raw data'!J46:J48)</f>
        <v>5.8884569870000005</v>
      </c>
      <c r="D29" s="95">
        <f>AVERAGE('Raw data'!K46:K48)</f>
        <v>198.63558013333332</v>
      </c>
      <c r="F29" s="29"/>
    </row>
    <row r="30" spans="2:6" x14ac:dyDescent="0.25">
      <c r="B30" s="59">
        <f>'Raw data'!D49</f>
        <v>601544</v>
      </c>
      <c r="C30" s="95">
        <f>AVERAGE('Raw data'!J49:J51)</f>
        <v>11.766764123333333</v>
      </c>
      <c r="D30" s="95">
        <f>AVERAGE('Raw data'!K49:K51)</f>
        <v>167.31412143333336</v>
      </c>
      <c r="F30" s="29"/>
    </row>
    <row r="31" spans="2:6" x14ac:dyDescent="0.25">
      <c r="B31" s="59">
        <f>'Raw data'!D52</f>
        <v>401011</v>
      </c>
      <c r="C31" s="95">
        <f>AVERAGE('Raw data'!J52:J54)</f>
        <v>10.361595341333334</v>
      </c>
      <c r="D31" s="95">
        <f>AVERAGE('Raw data'!K52:K54)</f>
        <v>130.23195176666667</v>
      </c>
      <c r="F31" s="29"/>
    </row>
    <row r="32" spans="2:6" x14ac:dyDescent="0.25">
      <c r="B32" s="59">
        <f>'Raw data'!D55</f>
        <v>401225</v>
      </c>
      <c r="C32" s="95">
        <f>AVERAGE('Raw data'!J55:J57)</f>
        <v>8.5388609399999993</v>
      </c>
      <c r="D32" s="95">
        <f>AVERAGE('Raw data'!K55:K57)</f>
        <v>124.94151705</v>
      </c>
      <c r="F32" s="29"/>
    </row>
    <row r="33" spans="2:7" x14ac:dyDescent="0.25">
      <c r="B33" s="167" t="s">
        <v>7</v>
      </c>
      <c r="C33" s="168"/>
      <c r="D33" s="169"/>
      <c r="F33" s="29"/>
    </row>
    <row r="34" spans="2:7" x14ac:dyDescent="0.25">
      <c r="B34" s="59">
        <f>'Raw data'!D94</f>
        <v>702293</v>
      </c>
      <c r="C34" s="95">
        <f>AVERAGE('Raw data'!J94:J96)</f>
        <v>8.0336695743333326</v>
      </c>
      <c r="D34" s="95">
        <f>AVERAGE('Raw data'!K94:K96)</f>
        <v>133.82521563333333</v>
      </c>
      <c r="F34" s="29"/>
    </row>
    <row r="35" spans="2:7" x14ac:dyDescent="0.25">
      <c r="B35" s="59">
        <f>'Raw data'!D97</f>
        <v>502312</v>
      </c>
      <c r="C35" s="95">
        <f>AVERAGE('Raw data'!J97:J99)</f>
        <v>6.4210568959999996</v>
      </c>
      <c r="D35" s="95">
        <f>AVERAGE('Raw data'!K97:K99)</f>
        <v>96.660362256666659</v>
      </c>
      <c r="F35" s="25"/>
    </row>
    <row r="36" spans="2:7" x14ac:dyDescent="0.25">
      <c r="B36" s="59">
        <f>'Raw data'!D100</f>
        <v>202434</v>
      </c>
      <c r="C36" s="95">
        <f>AVERAGE('Raw data'!J100:J102)</f>
        <v>11.791473340000001</v>
      </c>
      <c r="D36" s="95">
        <f>AVERAGE('Raw data'!K100:K102)</f>
        <v>140.37622473333334</v>
      </c>
      <c r="F36" s="29"/>
    </row>
    <row r="37" spans="2:7" x14ac:dyDescent="0.25">
      <c r="B37" s="59">
        <f>'Raw data'!D103</f>
        <v>101046</v>
      </c>
      <c r="C37" s="95">
        <f>AVERAGE('Raw data'!J103:J105)</f>
        <v>10.774090590666667</v>
      </c>
      <c r="D37" s="95">
        <f>AVERAGE('Raw data'!K103:K105)</f>
        <v>146.21820409999998</v>
      </c>
      <c r="F37" s="29"/>
    </row>
    <row r="38" spans="2:7" x14ac:dyDescent="0.25">
      <c r="B38" s="59">
        <f>'Raw data'!D106</f>
        <v>702321</v>
      </c>
      <c r="C38" s="95">
        <f>AVERAGE('Raw data'!J106:J108)</f>
        <v>10.221870546666667</v>
      </c>
      <c r="D38" s="95">
        <f>AVERAGE('Raw data'!K106:K108)</f>
        <v>117.85439143333333</v>
      </c>
      <c r="F38" s="29"/>
    </row>
    <row r="39" spans="2:7" x14ac:dyDescent="0.25">
      <c r="B39" s="59">
        <f>'Raw data'!D109</f>
        <v>602299</v>
      </c>
      <c r="C39" s="95">
        <f>AVERAGE('Raw data'!J109:J111)</f>
        <v>12.953410429333333</v>
      </c>
      <c r="D39" s="95">
        <f>AVERAGE('Raw data'!K109:K111)</f>
        <v>171.77950886666667</v>
      </c>
      <c r="F39" s="29"/>
    </row>
    <row r="40" spans="2:7" x14ac:dyDescent="0.25">
      <c r="B40" s="61"/>
      <c r="C40" s="61"/>
      <c r="D40" s="87"/>
      <c r="F40" s="29"/>
    </row>
    <row r="41" spans="2:7" x14ac:dyDescent="0.25">
      <c r="B41" s="61"/>
      <c r="C41" s="87"/>
      <c r="D41" s="87"/>
      <c r="F41" s="29"/>
    </row>
    <row r="42" spans="2:7" x14ac:dyDescent="0.25">
      <c r="B42" s="61"/>
      <c r="C42" s="61"/>
      <c r="D42" s="61"/>
      <c r="F42" s="29"/>
      <c r="G42" s="26"/>
    </row>
    <row r="43" spans="2:7" x14ac:dyDescent="0.25">
      <c r="B43" s="61"/>
      <c r="C43" s="61"/>
      <c r="D43" s="61"/>
      <c r="F43" s="29"/>
      <c r="G43" s="26"/>
    </row>
    <row r="44" spans="2:7" x14ac:dyDescent="0.25">
      <c r="B44" s="61"/>
      <c r="C44" s="61"/>
      <c r="D44" s="61"/>
    </row>
    <row r="45" spans="2:7" x14ac:dyDescent="0.25">
      <c r="B45" s="61"/>
      <c r="C45" s="61"/>
      <c r="D45" s="61"/>
    </row>
    <row r="46" spans="2:7" x14ac:dyDescent="0.25">
      <c r="B46" s="61"/>
      <c r="C46" s="61"/>
      <c r="D46" s="61"/>
    </row>
    <row r="47" spans="2:7" x14ac:dyDescent="0.25">
      <c r="B47" s="91"/>
      <c r="C47" s="88"/>
      <c r="D47" s="88"/>
      <c r="E47" s="23"/>
    </row>
    <row r="48" spans="2:7" x14ac:dyDescent="0.25">
      <c r="B48" s="88"/>
      <c r="C48" s="89"/>
      <c r="D48" s="88"/>
      <c r="E48" s="23"/>
    </row>
    <row r="49" spans="2:5" x14ac:dyDescent="0.25">
      <c r="B49" s="88"/>
      <c r="C49" s="89"/>
      <c r="D49" s="90"/>
      <c r="E49" s="23"/>
    </row>
    <row r="50" spans="2:5" x14ac:dyDescent="0.25">
      <c r="B50" s="23"/>
      <c r="C50" s="30"/>
      <c r="D50" s="31"/>
      <c r="E50" s="23"/>
    </row>
    <row r="51" spans="2:5" x14ac:dyDescent="0.25">
      <c r="B51" s="23"/>
      <c r="C51" s="30"/>
      <c r="D51" s="31"/>
      <c r="E51" s="23"/>
    </row>
    <row r="52" spans="2:5" x14ac:dyDescent="0.25">
      <c r="B52" s="23"/>
      <c r="C52" s="30"/>
      <c r="D52" s="31"/>
      <c r="E52" s="23"/>
    </row>
    <row r="53" spans="2:5" x14ac:dyDescent="0.25">
      <c r="B53" s="23"/>
      <c r="C53" s="30"/>
      <c r="D53" s="31"/>
      <c r="E53" s="23"/>
    </row>
    <row r="54" spans="2:5" x14ac:dyDescent="0.25">
      <c r="B54" s="23"/>
      <c r="C54" s="30"/>
      <c r="D54" s="31"/>
      <c r="E54" s="23"/>
    </row>
    <row r="55" spans="2:5" x14ac:dyDescent="0.25">
      <c r="B55" s="23"/>
      <c r="C55" s="30"/>
      <c r="D55" s="31"/>
      <c r="E55" s="23"/>
    </row>
    <row r="56" spans="2:5" x14ac:dyDescent="0.25">
      <c r="B56" s="23"/>
      <c r="C56" s="30"/>
      <c r="D56" s="31"/>
      <c r="E56" s="23"/>
    </row>
    <row r="57" spans="2:5" x14ac:dyDescent="0.25">
      <c r="B57" s="23"/>
      <c r="C57" s="30"/>
      <c r="D57" s="31"/>
      <c r="E57" s="23"/>
    </row>
    <row r="58" spans="2:5" x14ac:dyDescent="0.25">
      <c r="B58" s="23"/>
      <c r="C58" s="30"/>
      <c r="D58" s="31"/>
      <c r="E58" s="23"/>
    </row>
    <row r="59" spans="2:5" x14ac:dyDescent="0.25">
      <c r="B59" s="23"/>
      <c r="C59" s="30"/>
      <c r="D59" s="31"/>
      <c r="E59" s="23"/>
    </row>
    <row r="60" spans="2:5" x14ac:dyDescent="0.25">
      <c r="B60" s="23"/>
      <c r="C60" s="30"/>
      <c r="D60" s="31"/>
      <c r="E60" s="23"/>
    </row>
    <row r="61" spans="2:5" x14ac:dyDescent="0.25">
      <c r="B61" s="23"/>
      <c r="C61" s="30"/>
      <c r="D61" s="31"/>
      <c r="E61" s="23"/>
    </row>
    <row r="62" spans="2:5" x14ac:dyDescent="0.25">
      <c r="B62" s="23"/>
      <c r="C62" s="30"/>
      <c r="D62" s="31"/>
      <c r="E62" s="23"/>
    </row>
    <row r="63" spans="2:5" x14ac:dyDescent="0.25">
      <c r="B63" s="23"/>
      <c r="C63" s="30"/>
      <c r="D63" s="31"/>
      <c r="E63" s="23"/>
    </row>
    <row r="64" spans="2:5" x14ac:dyDescent="0.25">
      <c r="B64" s="23"/>
      <c r="C64" s="30"/>
      <c r="D64" s="31"/>
      <c r="E64" s="23"/>
    </row>
    <row r="65" spans="2:5" x14ac:dyDescent="0.25">
      <c r="B65" s="23"/>
      <c r="C65" s="30"/>
      <c r="D65" s="31"/>
      <c r="E65" s="23"/>
    </row>
    <row r="66" spans="2:5" x14ac:dyDescent="0.25">
      <c r="B66" s="23"/>
      <c r="C66" s="30"/>
      <c r="D66" s="31"/>
      <c r="E66" s="23"/>
    </row>
    <row r="67" spans="2:5" x14ac:dyDescent="0.25">
      <c r="B67" s="23"/>
      <c r="C67" s="30"/>
      <c r="D67" s="31"/>
      <c r="E67" s="23"/>
    </row>
    <row r="68" spans="2:5" x14ac:dyDescent="0.25">
      <c r="B68" s="23"/>
      <c r="C68" s="30"/>
      <c r="D68" s="31"/>
      <c r="E68" s="23"/>
    </row>
  </sheetData>
  <customSheetViews>
    <customSheetView guid="{E645EA4A-CEF3-48FA-99F2-4E1FB83B4764}">
      <selection activeCell="I21" sqref="I21"/>
      <pageMargins left="0.7" right="0.7" top="0.75" bottom="0.75" header="0.3" footer="0.3"/>
    </customSheetView>
  </customSheetViews>
  <mergeCells count="6">
    <mergeCell ref="B26:D26"/>
    <mergeCell ref="B33:D33"/>
    <mergeCell ref="C6:G6"/>
    <mergeCell ref="C2:G2"/>
    <mergeCell ref="B9:D9"/>
    <mergeCell ref="B16:D16"/>
  </mergeCells>
  <pageMargins left="0.70866141732283472" right="0.70866141732283472" top="0.74803149606299213" bottom="0.74803149606299213" header="0.31496062992125984" footer="0.31496062992125984"/>
  <pageSetup paperSize="9" scale="34"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81"/>
  <sheetViews>
    <sheetView showGridLines="0" showRowColHeaders="0" workbookViewId="0">
      <selection activeCell="N10" sqref="N10"/>
    </sheetView>
  </sheetViews>
  <sheetFormatPr defaultRowHeight="14.25" x14ac:dyDescent="0.2"/>
  <cols>
    <col min="1" max="1" width="1.875" customWidth="1"/>
    <col min="2" max="2" width="21" customWidth="1"/>
    <col min="3" max="3" width="11.125" customWidth="1"/>
    <col min="4" max="4" width="10.75" customWidth="1"/>
    <col min="5" max="5" width="7.125" customWidth="1"/>
    <col min="6" max="6" width="24" customWidth="1"/>
    <col min="7" max="7" width="18" customWidth="1"/>
    <col min="8" max="8" width="7.875" customWidth="1"/>
    <col min="9" max="9" width="29" bestFit="1" customWidth="1"/>
    <col min="10" max="10" width="17" customWidth="1"/>
    <col min="11" max="11" width="15.875" customWidth="1"/>
  </cols>
  <sheetData>
    <row r="1" spans="2:11" ht="137.25" customHeight="1" x14ac:dyDescent="0.2"/>
    <row r="2" spans="2:11" s="35" customFormat="1" ht="30" customHeight="1" x14ac:dyDescent="0.2">
      <c r="B2" s="64"/>
      <c r="C2" s="154"/>
      <c r="D2" s="154"/>
      <c r="E2" s="154"/>
      <c r="F2" s="154"/>
      <c r="G2" s="154"/>
      <c r="H2" s="154"/>
      <c r="I2" s="154"/>
      <c r="J2" s="101"/>
    </row>
    <row r="3" spans="2:11" s="35" customFormat="1" ht="30" customHeight="1" x14ac:dyDescent="0.2">
      <c r="B3" s="113"/>
      <c r="C3" s="154"/>
      <c r="D3" s="154"/>
      <c r="E3" s="154"/>
      <c r="F3" s="154"/>
      <c r="G3" s="154"/>
      <c r="H3" s="154"/>
      <c r="I3" s="154"/>
      <c r="J3" s="154"/>
    </row>
    <row r="4" spans="2:11" s="35" customFormat="1" ht="19.5" customHeight="1" x14ac:dyDescent="0.2">
      <c r="B4" s="99"/>
      <c r="C4" s="114"/>
      <c r="D4" s="115"/>
      <c r="E4" s="101"/>
      <c r="F4" s="101"/>
      <c r="G4" s="101"/>
      <c r="H4" s="101"/>
      <c r="I4" s="101"/>
      <c r="J4" s="101"/>
    </row>
    <row r="5" spans="2:11" x14ac:dyDescent="0.2">
      <c r="B5" s="27"/>
      <c r="C5" s="27"/>
      <c r="D5" s="27"/>
      <c r="E5" s="27"/>
      <c r="F5" s="27"/>
      <c r="G5" s="27"/>
    </row>
    <row r="6" spans="2:11" ht="43.5" x14ac:dyDescent="0.2">
      <c r="B6" s="124" t="s">
        <v>1</v>
      </c>
      <c r="C6" s="125" t="s">
        <v>51</v>
      </c>
      <c r="D6" s="126" t="s">
        <v>125</v>
      </c>
      <c r="E6" s="27"/>
      <c r="F6" s="27"/>
      <c r="G6" s="27"/>
      <c r="I6" s="37"/>
      <c r="J6" s="120" t="s">
        <v>58</v>
      </c>
    </row>
    <row r="7" spans="2:11" ht="15.75" x14ac:dyDescent="0.25">
      <c r="B7" s="45" t="s">
        <v>14</v>
      </c>
      <c r="C7" s="50">
        <f>'Raw data'!D112</f>
        <v>701007</v>
      </c>
      <c r="D7" s="28">
        <f>AVERAGE('Raw data'!L112:L114)</f>
        <v>23.343373896810419</v>
      </c>
      <c r="E7" s="27"/>
      <c r="F7" s="127" t="s">
        <v>48</v>
      </c>
      <c r="G7" s="128" t="s">
        <v>54</v>
      </c>
      <c r="I7" s="51" t="s">
        <v>30</v>
      </c>
      <c r="J7" s="52">
        <f>_xlfn.PERCENTILE.EXC(D7:D81, 0.25)</f>
        <v>14.618244595143814</v>
      </c>
    </row>
    <row r="8" spans="2:11" ht="15" x14ac:dyDescent="0.25">
      <c r="B8" s="46"/>
      <c r="C8" s="50">
        <f>'Raw data'!D115</f>
        <v>400983</v>
      </c>
      <c r="D8" s="28">
        <f>AVERAGE('Raw data'!L115:L117)</f>
        <v>20.129649562132414</v>
      </c>
      <c r="E8" s="27"/>
      <c r="F8" s="12" t="s">
        <v>31</v>
      </c>
      <c r="G8" s="18">
        <f>AVERAGE(D7:D24)</f>
        <v>22.726000062012751</v>
      </c>
      <c r="I8" s="51" t="s">
        <v>32</v>
      </c>
      <c r="J8" s="52">
        <f>_xlfn.PERCENTILE.EXC(D7:D81, 0.75)</f>
        <v>22.367857584756802</v>
      </c>
    </row>
    <row r="9" spans="2:11" ht="15" x14ac:dyDescent="0.25">
      <c r="B9" s="46"/>
      <c r="C9" s="50">
        <f>'Raw data'!D118</f>
        <v>301548</v>
      </c>
      <c r="D9" s="28">
        <f>AVERAGE('Raw data'!L118:L120)</f>
        <v>25.978988862028022</v>
      </c>
      <c r="E9" s="27"/>
      <c r="F9" s="12" t="s">
        <v>33</v>
      </c>
      <c r="G9" s="18">
        <f>G11/SQRT(G19)</f>
        <v>0.92767113052991579</v>
      </c>
      <c r="I9" s="51" t="s">
        <v>34</v>
      </c>
      <c r="J9" s="52">
        <f>(J8-J7)/2</f>
        <v>3.874806494806494</v>
      </c>
    </row>
    <row r="10" spans="2:11" x14ac:dyDescent="0.2">
      <c r="B10" s="46"/>
      <c r="C10" s="50">
        <f>'Raw data'!D121</f>
        <v>601227</v>
      </c>
      <c r="D10" s="28">
        <f>AVERAGE('Raw data'!L121:L123)</f>
        <v>34.226193909018782</v>
      </c>
      <c r="E10" s="27"/>
      <c r="F10" s="12" t="s">
        <v>35</v>
      </c>
      <c r="G10" s="18">
        <f>MEDIAN(D7:D24)</f>
        <v>22.285485959624758</v>
      </c>
    </row>
    <row r="11" spans="2:11" x14ac:dyDescent="0.2">
      <c r="B11" s="46"/>
      <c r="C11" s="50">
        <f>'Raw data'!D124</f>
        <v>100687</v>
      </c>
      <c r="D11" s="28">
        <f>AVERAGE('Raw data'!L124:L126)</f>
        <v>26.830563476446326</v>
      </c>
      <c r="E11" s="27"/>
      <c r="F11" s="12" t="s">
        <v>36</v>
      </c>
      <c r="G11" s="18">
        <f>STDEV(D7:D24)</f>
        <v>3.9357752826521657</v>
      </c>
    </row>
    <row r="12" spans="2:11" x14ac:dyDescent="0.2">
      <c r="B12" s="46"/>
      <c r="C12" s="50">
        <f>'Raw data'!D127</f>
        <v>601199</v>
      </c>
      <c r="D12" s="28">
        <f>AVERAGE('Raw data'!L127:L129)</f>
        <v>15.762419324990491</v>
      </c>
      <c r="E12" s="27"/>
      <c r="F12" s="12" t="s">
        <v>37</v>
      </c>
      <c r="G12" s="18">
        <f>_xlfn.VAR.S(D7:D24)</f>
        <v>15.490327075535735</v>
      </c>
      <c r="I12" s="37"/>
      <c r="J12" s="121" t="s">
        <v>54</v>
      </c>
      <c r="K12" s="121" t="s">
        <v>55</v>
      </c>
    </row>
    <row r="13" spans="2:11" ht="15" x14ac:dyDescent="0.25">
      <c r="B13" s="46"/>
      <c r="C13" s="50">
        <f>'Raw data'!D130</f>
        <v>201547</v>
      </c>
      <c r="D13" s="28">
        <f>AVERAGE('Raw data'!L130:L132)</f>
        <v>22.272061531329367</v>
      </c>
      <c r="E13" s="27"/>
      <c r="F13" s="12" t="s">
        <v>38</v>
      </c>
      <c r="G13" s="19">
        <f>KURT(D7:D24)</f>
        <v>3.6897008474398039</v>
      </c>
      <c r="I13" s="51" t="s">
        <v>30</v>
      </c>
      <c r="J13" s="52">
        <f>_xlfn.PERCENTILE.EXC(D7:D24, 0.25)</f>
        <v>20.700941158280987</v>
      </c>
      <c r="K13" s="52">
        <f>_xlfn.PERCENTILE.EXC(D26:D43, 0.25)</f>
        <v>17.973517261250901</v>
      </c>
    </row>
    <row r="14" spans="2:11" ht="15" x14ac:dyDescent="0.25">
      <c r="B14" s="46"/>
      <c r="C14" s="50">
        <f>'Raw data'!D133</f>
        <v>200681</v>
      </c>
      <c r="D14" s="28">
        <f>AVERAGE('Raw data'!L133:L135)</f>
        <v>18.254093040840608</v>
      </c>
      <c r="E14" s="27"/>
      <c r="F14" s="12" t="s">
        <v>39</v>
      </c>
      <c r="G14" s="19">
        <f>SKEW(D7:D24)</f>
        <v>1.2633631573064825</v>
      </c>
      <c r="I14" s="51" t="s">
        <v>32</v>
      </c>
      <c r="J14" s="52">
        <f>_xlfn.PERCENTILE.EXC(D7:D24, 0.75)</f>
        <v>24.217570981984032</v>
      </c>
      <c r="K14" s="52">
        <f>_xlfn.PERCENTILE.EXC(D26:D43, 0.75)</f>
        <v>26.46128250454688</v>
      </c>
    </row>
    <row r="15" spans="2:11" ht="15" x14ac:dyDescent="0.25">
      <c r="B15" s="46"/>
      <c r="C15" s="50">
        <f>'Raw data'!D136</f>
        <v>600985</v>
      </c>
      <c r="D15" s="28">
        <f>AVERAGE('Raw data'!L136:L138)</f>
        <v>25.770798184075108</v>
      </c>
      <c r="E15" s="27"/>
      <c r="F15" s="12" t="s">
        <v>40</v>
      </c>
      <c r="G15" s="18">
        <f>G17-G16</f>
        <v>18.463774584028293</v>
      </c>
      <c r="I15" s="51" t="s">
        <v>34</v>
      </c>
      <c r="J15" s="52">
        <f>(J14-J13)/2</f>
        <v>1.7583149118515227</v>
      </c>
      <c r="K15" s="52">
        <f>(K14-K13)/2</f>
        <v>4.2438826216479892</v>
      </c>
    </row>
    <row r="16" spans="2:11" x14ac:dyDescent="0.2">
      <c r="B16" s="46"/>
      <c r="C16" s="50">
        <f>'Raw data'!D139</f>
        <v>201023</v>
      </c>
      <c r="D16" s="28">
        <f>AVERAGE('Raw data'!L139:L141)</f>
        <v>22.148839077665453</v>
      </c>
      <c r="E16" s="27"/>
      <c r="F16" s="12" t="s">
        <v>41</v>
      </c>
      <c r="G16" s="18">
        <f>MIN(D7:D24)</f>
        <v>15.762419324990491</v>
      </c>
    </row>
    <row r="17" spans="2:11" x14ac:dyDescent="0.2">
      <c r="B17" s="46"/>
      <c r="C17" s="50">
        <f>'Raw data'!D142</f>
        <v>701235</v>
      </c>
      <c r="D17" s="28">
        <f>AVERAGE('Raw data'!L142:L144)</f>
        <v>22.522789147197813</v>
      </c>
      <c r="E17" s="27"/>
      <c r="F17" s="12" t="s">
        <v>42</v>
      </c>
      <c r="G17" s="18">
        <f>MAX(D7:D24)</f>
        <v>34.226193909018782</v>
      </c>
    </row>
    <row r="18" spans="2:11" ht="28.5" x14ac:dyDescent="0.2">
      <c r="B18" s="46"/>
      <c r="C18" s="50">
        <f>'Raw data'!D145</f>
        <v>301217</v>
      </c>
      <c r="D18" s="28">
        <f>AVERAGE('Raw data'!L145:L147)</f>
        <v>19.439856717046961</v>
      </c>
      <c r="E18" s="27"/>
      <c r="F18" s="12" t="s">
        <v>43</v>
      </c>
      <c r="G18" s="18">
        <f>SUM(D7:D24)</f>
        <v>409.06800111622954</v>
      </c>
      <c r="I18" s="37"/>
      <c r="J18" s="122" t="s">
        <v>44</v>
      </c>
      <c r="K18" s="122" t="s">
        <v>45</v>
      </c>
    </row>
    <row r="19" spans="2:11" ht="15" x14ac:dyDescent="0.25">
      <c r="B19" s="46"/>
      <c r="C19" s="50">
        <f>'Raw data'!D148</f>
        <v>701228</v>
      </c>
      <c r="D19" s="28">
        <f>AVERAGE('Raw data'!L148:L150)</f>
        <v>21.68151187114627</v>
      </c>
      <c r="E19" s="27"/>
      <c r="F19" s="12" t="s">
        <v>46</v>
      </c>
      <c r="G19" s="18">
        <f>COUNT(D7:D24)</f>
        <v>18</v>
      </c>
      <c r="I19" s="51" t="s">
        <v>30</v>
      </c>
      <c r="J19" s="52">
        <f>_xlfn.PERCENTILE.EXC(D45:D62, 0.25)</f>
        <v>13.247237065350291</v>
      </c>
      <c r="K19" s="52">
        <f>_xlfn.PERCENTILE.EXC(D64:D81, 0.25)</f>
        <v>11.831255808014618</v>
      </c>
    </row>
    <row r="20" spans="2:11" ht="15.75" thickBot="1" x14ac:dyDescent="0.3">
      <c r="B20" s="46"/>
      <c r="C20" s="50">
        <f>'Raw data'!D151</f>
        <v>401556</v>
      </c>
      <c r="D20" s="28">
        <f>AVERAGE('Raw data'!L151:L153)</f>
        <v>22.390839983702353</v>
      </c>
      <c r="E20" s="27"/>
      <c r="F20" s="15" t="s">
        <v>49</v>
      </c>
      <c r="G20" s="117">
        <f>CONFIDENCE(0.05,G11,G19)</f>
        <v>1.8182020053361898</v>
      </c>
      <c r="I20" s="51" t="s">
        <v>32</v>
      </c>
      <c r="J20" s="52">
        <f>_xlfn.PERCENTILE.EXC(D45:D62, 0.75)</f>
        <v>16.89124315713061</v>
      </c>
      <c r="K20" s="52">
        <f>_xlfn.PERCENTILE.EXC(D64:D81, 0.75)</f>
        <v>17.328167782822408</v>
      </c>
    </row>
    <row r="21" spans="2:11" ht="15" x14ac:dyDescent="0.25">
      <c r="B21" s="46"/>
      <c r="C21" s="50">
        <f>'Raw data'!D154</f>
        <v>301024</v>
      </c>
      <c r="D21" s="28">
        <f>AVERAGE('Raw data'!L154:L156)</f>
        <v>21.425911872261512</v>
      </c>
      <c r="E21" s="27"/>
      <c r="F21" s="27"/>
      <c r="G21" s="27"/>
      <c r="I21" s="51" t="s">
        <v>34</v>
      </c>
      <c r="J21" s="52">
        <f>(J20-J19)/2</f>
        <v>1.8220030458901597</v>
      </c>
      <c r="K21" s="52">
        <f>(K20-K19)/2</f>
        <v>2.7484559874038954</v>
      </c>
    </row>
    <row r="22" spans="2:11" ht="28.5" customHeight="1" x14ac:dyDescent="0.2">
      <c r="B22" s="46"/>
      <c r="C22" s="50">
        <f>'Raw data'!D157</f>
        <v>600678</v>
      </c>
      <c r="D22" s="28">
        <f>AVERAGE('Raw data'!L157:L159)</f>
        <v>23.699828581287004</v>
      </c>
      <c r="E22" s="27"/>
      <c r="F22" s="27"/>
      <c r="G22" s="27"/>
      <c r="H22" s="17"/>
    </row>
    <row r="23" spans="2:11" ht="28.5" x14ac:dyDescent="0.2">
      <c r="B23" s="46"/>
      <c r="C23" s="50">
        <f>'Raw data'!D160</f>
        <v>701200</v>
      </c>
      <c r="D23" s="28">
        <f>AVERAGE('Raw data'!L160:L162)</f>
        <v>20.891371690330512</v>
      </c>
      <c r="E23" s="27"/>
      <c r="F23" s="27"/>
      <c r="G23" s="27"/>
      <c r="H23" s="18"/>
      <c r="I23" s="118" t="s">
        <v>52</v>
      </c>
      <c r="J23" s="123" t="s">
        <v>53</v>
      </c>
    </row>
    <row r="24" spans="2:11" x14ac:dyDescent="0.2">
      <c r="B24" s="46"/>
      <c r="C24" s="50">
        <f>'Raw data'!D163</f>
        <v>500991</v>
      </c>
      <c r="D24" s="28">
        <f>AVERAGE('Raw data'!L163:L165)</f>
        <v>22.298910387920149</v>
      </c>
      <c r="E24" s="27"/>
      <c r="F24" s="27"/>
      <c r="G24" s="27"/>
      <c r="H24" s="18"/>
      <c r="I24" s="12"/>
      <c r="J24" s="12"/>
    </row>
    <row r="25" spans="2:11" x14ac:dyDescent="0.2">
      <c r="B25" s="46"/>
      <c r="C25" s="50"/>
      <c r="D25" s="28"/>
      <c r="E25" s="27"/>
      <c r="F25" s="27"/>
      <c r="G25" s="27"/>
      <c r="H25" s="18"/>
      <c r="I25" s="12" t="s">
        <v>31</v>
      </c>
      <c r="J25" s="13">
        <f>AVERAGE(D7:D81)</f>
        <v>18.914242611519839</v>
      </c>
    </row>
    <row r="26" spans="2:11" ht="15.75" x14ac:dyDescent="0.25">
      <c r="B26" s="45" t="s">
        <v>12</v>
      </c>
      <c r="C26" s="50">
        <f>'Raw data'!D163</f>
        <v>500991</v>
      </c>
      <c r="D26" s="28">
        <f>AVERAGE('Raw data'!L163:L165)</f>
        <v>22.298910387920149</v>
      </c>
      <c r="E26" s="27"/>
      <c r="F26" s="118" t="s">
        <v>48</v>
      </c>
      <c r="G26" s="119" t="s">
        <v>55</v>
      </c>
      <c r="H26" s="18"/>
      <c r="I26" s="12" t="s">
        <v>33</v>
      </c>
      <c r="J26" s="13">
        <f>STDEV(D7:D81)/SQRT(72)</f>
        <v>0.63276122132954693</v>
      </c>
    </row>
    <row r="27" spans="2:11" x14ac:dyDescent="0.2">
      <c r="B27" s="46"/>
      <c r="C27" s="50">
        <f>'Raw data'!D166</f>
        <v>201082</v>
      </c>
      <c r="D27" s="28">
        <f>AVERAGE('Raw data'!L166:L168)</f>
        <v>26.284528315965719</v>
      </c>
      <c r="E27" s="27"/>
      <c r="F27" s="12" t="s">
        <v>31</v>
      </c>
      <c r="G27" s="18">
        <f>AVERAGE(D26:D43)</f>
        <v>22.203555227665113</v>
      </c>
      <c r="H27" s="18"/>
      <c r="I27" s="12" t="s">
        <v>35</v>
      </c>
      <c r="J27" s="13">
        <f>MEDIAN(D7:D81)</f>
        <v>18.33092625715333</v>
      </c>
    </row>
    <row r="28" spans="2:11" x14ac:dyDescent="0.2">
      <c r="B28" s="46"/>
      <c r="C28" s="50">
        <f>'Raw data'!D169</f>
        <v>501057</v>
      </c>
      <c r="D28" s="28">
        <f>AVERAGE('Raw data'!L169:L171)</f>
        <v>20.646649542852309</v>
      </c>
      <c r="E28" s="27"/>
      <c r="F28" s="12" t="s">
        <v>33</v>
      </c>
      <c r="G28" s="18">
        <f>G30/SQRT(G38)</f>
        <v>1.0560419653690858</v>
      </c>
      <c r="H28" s="19"/>
      <c r="I28" s="12" t="s">
        <v>36</v>
      </c>
      <c r="J28" s="13">
        <f>STDEV(D7:D81)</f>
        <v>5.369157005688054</v>
      </c>
    </row>
    <row r="29" spans="2:11" x14ac:dyDescent="0.2">
      <c r="B29" s="46"/>
      <c r="C29" s="50">
        <f>'Raw data'!D172</f>
        <v>602320</v>
      </c>
      <c r="D29" s="28">
        <f>AVERAGE('Raw data'!L172:L174)</f>
        <v>14.996447561151461</v>
      </c>
      <c r="E29" s="27"/>
      <c r="F29" s="12" t="s">
        <v>35</v>
      </c>
      <c r="G29" s="18">
        <f>MEDIAN(D26:D43)</f>
        <v>21.737881279916127</v>
      </c>
      <c r="H29" s="19"/>
      <c r="I29" s="12" t="s">
        <v>37</v>
      </c>
      <c r="J29" s="13">
        <f>_xlfn.VAR.S(D7:D81)</f>
        <v>28.827846951729107</v>
      </c>
    </row>
    <row r="30" spans="2:11" x14ac:dyDescent="0.2">
      <c r="B30" s="46"/>
      <c r="C30" s="50">
        <f>'Raw data'!D175</f>
        <v>101102</v>
      </c>
      <c r="D30" s="28">
        <f>AVERAGE('Raw data'!L175:L177)</f>
        <v>29.413885290697294</v>
      </c>
      <c r="E30" s="27"/>
      <c r="F30" s="12" t="s">
        <v>36</v>
      </c>
      <c r="G30" s="18">
        <f>STDEV(D26:D43)</f>
        <v>4.4804066095802977</v>
      </c>
      <c r="H30" s="18"/>
      <c r="I30" s="12" t="s">
        <v>38</v>
      </c>
      <c r="J30" s="14">
        <f>KURT(D7:D81)</f>
        <v>-0.21117333175893149</v>
      </c>
    </row>
    <row r="31" spans="2:11" x14ac:dyDescent="0.2">
      <c r="B31" s="46"/>
      <c r="C31" s="50">
        <f>'Raw data'!D178</f>
        <v>502256</v>
      </c>
      <c r="D31" s="28">
        <f>AVERAGE('Raw data'!L178:L180)</f>
        <v>27.042370100853191</v>
      </c>
      <c r="E31" s="27"/>
      <c r="F31" s="12" t="s">
        <v>37</v>
      </c>
      <c r="G31" s="18">
        <f>_xlfn.VAR.S(D26:D43)</f>
        <v>20.074043387170818</v>
      </c>
      <c r="H31" s="18"/>
      <c r="I31" s="12" t="s">
        <v>39</v>
      </c>
      <c r="J31" s="14">
        <f>SKEW(D7:D81)</f>
        <v>0.42266557155938878</v>
      </c>
    </row>
    <row r="32" spans="2:11" x14ac:dyDescent="0.2">
      <c r="B32" s="46"/>
      <c r="C32" s="50">
        <f>'Raw data'!D181</f>
        <v>202281</v>
      </c>
      <c r="D32" s="28">
        <f>AVERAGE('Raw data'!L181:L183)</f>
        <v>30.89311034990023</v>
      </c>
      <c r="E32" s="27"/>
      <c r="F32" s="12" t="s">
        <v>38</v>
      </c>
      <c r="G32" s="19">
        <f>KURT(D26:D43)</f>
        <v>-0.68936996001999828</v>
      </c>
      <c r="H32" s="18"/>
      <c r="I32" s="12" t="s">
        <v>40</v>
      </c>
      <c r="J32" s="13">
        <f>J34-J33</f>
        <v>24.670405179976633</v>
      </c>
    </row>
    <row r="33" spans="2:10" x14ac:dyDescent="0.2">
      <c r="B33" s="46"/>
      <c r="C33" s="50">
        <f>'Raw data'!D184</f>
        <v>401091</v>
      </c>
      <c r="D33" s="28">
        <f>AVERAGE('Raw data'!L184:L186)</f>
        <v>18.407759473466054</v>
      </c>
      <c r="E33" s="27"/>
      <c r="F33" s="12" t="s">
        <v>39</v>
      </c>
      <c r="G33" s="19">
        <f>SKEW(D26:D43)</f>
        <v>0.4180325399302246</v>
      </c>
      <c r="H33" s="18"/>
      <c r="I33" s="12" t="s">
        <v>41</v>
      </c>
      <c r="J33" s="13">
        <f>MIN(D7:D81)</f>
        <v>9.555788729042149</v>
      </c>
    </row>
    <row r="34" spans="2:10" x14ac:dyDescent="0.2">
      <c r="B34" s="46"/>
      <c r="C34" s="50">
        <f>'Raw data'!D187</f>
        <v>602348</v>
      </c>
      <c r="D34" s="28">
        <f>AVERAGE('Raw data'!L187:L189)</f>
        <v>17.862807320684347</v>
      </c>
      <c r="E34" s="27"/>
      <c r="F34" s="12" t="s">
        <v>40</v>
      </c>
      <c r="G34" s="18">
        <f>G36-G35</f>
        <v>15.896662788748769</v>
      </c>
      <c r="H34" s="18"/>
      <c r="I34" s="12" t="s">
        <v>42</v>
      </c>
      <c r="J34" s="13">
        <f>MAX(D7:D81)</f>
        <v>34.226193909018782</v>
      </c>
    </row>
    <row r="35" spans="2:10" x14ac:dyDescent="0.2">
      <c r="B35" s="46"/>
      <c r="C35" s="50">
        <f>'Raw data'!D190</f>
        <v>502381</v>
      </c>
      <c r="D35" s="28">
        <f>AVERAGE('Raw data'!L190:L192)</f>
        <v>23.552680137379724</v>
      </c>
      <c r="E35" s="27"/>
      <c r="F35" s="12" t="s">
        <v>41</v>
      </c>
      <c r="G35" s="18">
        <f>MIN(D26:D43)</f>
        <v>14.996447561151461</v>
      </c>
      <c r="H35" s="18"/>
      <c r="I35" s="12" t="s">
        <v>43</v>
      </c>
      <c r="J35" s="13">
        <f>SUM(D7:D81)</f>
        <v>1361.8254680294285</v>
      </c>
    </row>
    <row r="36" spans="2:10" x14ac:dyDescent="0.2">
      <c r="B36" s="46"/>
      <c r="C36" s="50">
        <f>'Raw data'!D193</f>
        <v>202309</v>
      </c>
      <c r="D36" s="28">
        <f>AVERAGE('Raw data'!L193:L195)</f>
        <v>17.820155789742731</v>
      </c>
      <c r="E36" s="27"/>
      <c r="F36" s="12" t="s">
        <v>42</v>
      </c>
      <c r="G36" s="18">
        <f>MAX(D26:D43)</f>
        <v>30.89311034990023</v>
      </c>
      <c r="I36" s="12" t="s">
        <v>46</v>
      </c>
      <c r="J36" s="12">
        <f>COUNT(D7:D81)</f>
        <v>72</v>
      </c>
    </row>
    <row r="37" spans="2:10" ht="15" thickBot="1" x14ac:dyDescent="0.25">
      <c r="B37" s="46"/>
      <c r="C37" s="50">
        <f>'Raw data'!D196</f>
        <v>402290</v>
      </c>
      <c r="D37" s="28">
        <f>AVERAGE('Raw data'!L196:L198)</f>
        <v>17.975958116022053</v>
      </c>
      <c r="E37" s="27"/>
      <c r="F37" s="12" t="s">
        <v>43</v>
      </c>
      <c r="G37" s="18">
        <f>SUM(D26:D43)</f>
        <v>399.66399409797202</v>
      </c>
      <c r="I37" s="15" t="s">
        <v>47</v>
      </c>
      <c r="J37" s="16">
        <f>CONFIDENCE(0.05,J28,J36)</f>
        <v>1.2401892046194896</v>
      </c>
    </row>
    <row r="38" spans="2:10" ht="27.75" customHeight="1" x14ac:dyDescent="0.2">
      <c r="B38" s="46"/>
      <c r="C38" s="50">
        <f>'Raw data'!D199</f>
        <v>602396</v>
      </c>
      <c r="D38" s="28">
        <f>AVERAGE('Raw data'!L199:L201)</f>
        <v>20.316952530617762</v>
      </c>
      <c r="E38" s="27"/>
      <c r="F38" s="12" t="s">
        <v>46</v>
      </c>
      <c r="G38" s="18">
        <f>COUNT(D26:D43)</f>
        <v>18</v>
      </c>
      <c r="H38" s="20"/>
    </row>
    <row r="39" spans="2:10" ht="15" thickBot="1" x14ac:dyDescent="0.25">
      <c r="B39" s="27"/>
      <c r="C39" s="50">
        <f>'Raw data'!D202</f>
        <v>502416</v>
      </c>
      <c r="D39" s="28">
        <f>AVERAGE('Raw data'!L202:L204)</f>
        <v>23.439228535637067</v>
      </c>
      <c r="E39" s="27"/>
      <c r="F39" s="15" t="s">
        <v>49</v>
      </c>
      <c r="G39" s="117">
        <f>CONFIDENCE(0.05,G30,G38)</f>
        <v>2.0698042182863028</v>
      </c>
      <c r="H39" s="18"/>
    </row>
    <row r="40" spans="2:10" x14ac:dyDescent="0.2">
      <c r="B40" s="27"/>
      <c r="C40" s="50">
        <f>'Raw data'!D205</f>
        <v>602257</v>
      </c>
      <c r="D40" s="28">
        <f>AVERAGE('Raw data'!L205:L207)</f>
        <v>22.57795870594202</v>
      </c>
      <c r="E40" s="27"/>
      <c r="F40" s="27"/>
      <c r="G40" s="27"/>
      <c r="H40" s="18"/>
    </row>
    <row r="41" spans="2:10" x14ac:dyDescent="0.2">
      <c r="B41" s="27"/>
      <c r="C41" s="50">
        <f>'Raw data'!D208</f>
        <v>401084</v>
      </c>
      <c r="D41" s="28">
        <f>AVERAGE('Raw data'!L208:L210)</f>
        <v>21.176852171912106</v>
      </c>
      <c r="E41" s="27"/>
      <c r="F41" s="27"/>
      <c r="G41" s="27"/>
      <c r="H41" s="18"/>
    </row>
    <row r="42" spans="2:10" x14ac:dyDescent="0.2">
      <c r="B42" s="27"/>
      <c r="C42" s="50">
        <f>'Raw data'!D211</f>
        <v>701059</v>
      </c>
      <c r="D42" s="28">
        <f>AVERAGE('Raw data'!L211:L213)</f>
        <v>17.966194696937446</v>
      </c>
      <c r="E42" s="27"/>
      <c r="F42" s="27"/>
      <c r="G42" s="27"/>
      <c r="H42" s="18"/>
    </row>
    <row r="43" spans="2:10" x14ac:dyDescent="0.2">
      <c r="B43" s="27"/>
      <c r="C43" s="50">
        <f>'Raw data'!D214</f>
        <v>702370</v>
      </c>
      <c r="D43" s="28">
        <f>AVERAGE('Raw data'!L214:L216)</f>
        <v>26.991545070290357</v>
      </c>
      <c r="E43" s="27"/>
      <c r="F43" s="27"/>
      <c r="G43" s="27"/>
      <c r="H43" s="18"/>
    </row>
    <row r="44" spans="2:10" x14ac:dyDescent="0.2">
      <c r="B44" s="27"/>
      <c r="C44" s="50"/>
      <c r="D44" s="27"/>
      <c r="E44" s="27"/>
      <c r="F44" s="27"/>
      <c r="G44" s="27"/>
      <c r="H44" s="19"/>
    </row>
    <row r="45" spans="2:10" ht="28.5" x14ac:dyDescent="0.25">
      <c r="B45" s="45" t="s">
        <v>15</v>
      </c>
      <c r="C45" s="50">
        <f>'Raw data'!D4</f>
        <v>300968</v>
      </c>
      <c r="D45" s="28">
        <f>AVERAGE('Raw data'!L4:L6)</f>
        <v>12.017691219029713</v>
      </c>
      <c r="E45" s="27"/>
      <c r="F45" s="118" t="s">
        <v>48</v>
      </c>
      <c r="G45" s="118" t="s">
        <v>56</v>
      </c>
      <c r="H45" s="19"/>
    </row>
    <row r="46" spans="2:10" x14ac:dyDescent="0.2">
      <c r="B46" s="27"/>
      <c r="C46" s="50">
        <f>'Raw data'!D7</f>
        <v>501550</v>
      </c>
      <c r="D46" s="28">
        <f>AVERAGE('Raw data'!L7:L9)</f>
        <v>9.555788729042149</v>
      </c>
      <c r="E46" s="27"/>
      <c r="F46" s="12" t="s">
        <v>31</v>
      </c>
      <c r="G46" s="18">
        <f>AVERAGE(D45:D62)</f>
        <v>15.866321286953394</v>
      </c>
      <c r="H46" s="18"/>
    </row>
    <row r="47" spans="2:10" x14ac:dyDescent="0.2">
      <c r="B47" s="27"/>
      <c r="C47" s="50">
        <f>'Raw data'!D10</f>
        <v>401549</v>
      </c>
      <c r="D47" s="28">
        <f>AVERAGE('Raw data'!L10:L12)</f>
        <v>15.149558825527249</v>
      </c>
      <c r="E47" s="27"/>
      <c r="F47" s="12" t="s">
        <v>33</v>
      </c>
      <c r="G47" s="18">
        <f>G49/SQRT(G57)</f>
        <v>1.0409066810253527</v>
      </c>
      <c r="H47" s="18"/>
    </row>
    <row r="48" spans="2:10" x14ac:dyDescent="0.2">
      <c r="B48" s="27"/>
      <c r="C48" s="50">
        <f>'Raw data'!D13</f>
        <v>101215</v>
      </c>
      <c r="D48" s="28">
        <f>AVERAGE('Raw data'!L13:L15)</f>
        <v>26.807467578360971</v>
      </c>
      <c r="E48" s="27"/>
      <c r="F48" s="12" t="s">
        <v>35</v>
      </c>
      <c r="G48" s="18">
        <f>MEDIAN(D45:D62)</f>
        <v>14.599834889688966</v>
      </c>
      <c r="H48" s="18"/>
    </row>
    <row r="49" spans="2:8" x14ac:dyDescent="0.2">
      <c r="B49" s="27"/>
      <c r="C49" s="50">
        <f>'Raw data'!D16</f>
        <v>701221</v>
      </c>
      <c r="D49" s="28">
        <f>AVERAGE('Raw data'!L16:L18)</f>
        <v>14.6148523011893</v>
      </c>
      <c r="E49" s="27"/>
      <c r="F49" s="12" t="s">
        <v>36</v>
      </c>
      <c r="G49" s="18">
        <f>STDEV(D45:D62)</f>
        <v>4.4161930364124569</v>
      </c>
      <c r="H49" s="18"/>
    </row>
    <row r="50" spans="2:8" x14ac:dyDescent="0.2">
      <c r="B50" s="27"/>
      <c r="C50" s="50">
        <f>'Raw data'!D19</f>
        <v>301017</v>
      </c>
      <c r="D50" s="28">
        <f>AVERAGE('Raw data'!L19:L21)</f>
        <v>14.628421477007356</v>
      </c>
      <c r="E50" s="27"/>
      <c r="F50" s="12" t="s">
        <v>37</v>
      </c>
      <c r="G50" s="18">
        <f>_xlfn.VAR.S(D45:D62)</f>
        <v>19.502760934857875</v>
      </c>
      <c r="H50" s="18"/>
    </row>
    <row r="51" spans="2:8" x14ac:dyDescent="0.2">
      <c r="B51" s="27"/>
      <c r="C51" s="50">
        <f>'Raw data'!D22</f>
        <v>101201</v>
      </c>
      <c r="D51" s="28">
        <f>AVERAGE('Raw data'!L22:L24)</f>
        <v>12.478297824401162</v>
      </c>
      <c r="E51" s="27"/>
      <c r="F51" s="12" t="s">
        <v>38</v>
      </c>
      <c r="G51" s="116">
        <f>KURT(D45:D62)</f>
        <v>1.2344576855992209</v>
      </c>
      <c r="H51" s="18"/>
    </row>
    <row r="52" spans="2:8" x14ac:dyDescent="0.2">
      <c r="B52" s="27"/>
      <c r="C52" s="50">
        <f>'Raw data'!D25</f>
        <v>101222</v>
      </c>
      <c r="D52" s="28">
        <f>AVERAGE('Raw data'!L25:L27)</f>
        <v>21.132447660733344</v>
      </c>
      <c r="E52" s="27"/>
      <c r="F52" s="12" t="s">
        <v>39</v>
      </c>
      <c r="G52" s="116">
        <f>SKEW(D45:D62)</f>
        <v>1.3047491726320644</v>
      </c>
    </row>
    <row r="53" spans="2:8" x14ac:dyDescent="0.2">
      <c r="B53" s="27"/>
      <c r="C53" s="50">
        <f>'Raw data'!D28</f>
        <v>201009</v>
      </c>
      <c r="D53" s="28">
        <f>AVERAGE('Raw data'!L28:L30)</f>
        <v>20.904466591632968</v>
      </c>
      <c r="E53" s="27"/>
      <c r="F53" s="12" t="s">
        <v>40</v>
      </c>
      <c r="G53" s="18">
        <f>G55-G54</f>
        <v>17.251678849318822</v>
      </c>
    </row>
    <row r="54" spans="2:8" x14ac:dyDescent="0.2">
      <c r="B54" s="27"/>
      <c r="C54" s="50">
        <f>'Raw data'!D31</f>
        <v>601558</v>
      </c>
      <c r="D54" s="28">
        <f>AVERAGE('Raw data'!L31:L33)</f>
        <v>14.922814529602457</v>
      </c>
      <c r="E54" s="27"/>
      <c r="F54" s="12" t="s">
        <v>41</v>
      </c>
      <c r="G54" s="18">
        <f>MIN(D45:D62)</f>
        <v>9.555788729042149</v>
      </c>
    </row>
    <row r="55" spans="2:8" x14ac:dyDescent="0.2">
      <c r="B55" s="27"/>
      <c r="C55" s="50">
        <f>'Raw data'!D34</f>
        <v>500677</v>
      </c>
      <c r="D55" s="28">
        <f>AVERAGE('Raw data'!L34:L36)</f>
        <v>13.32985497552175</v>
      </c>
      <c r="E55" s="27"/>
      <c r="F55" s="12" t="s">
        <v>42</v>
      </c>
      <c r="G55" s="18">
        <f>MAX(D45:D62)</f>
        <v>26.807467578360971</v>
      </c>
    </row>
    <row r="56" spans="2:8" x14ac:dyDescent="0.2">
      <c r="B56" s="27"/>
      <c r="C56" s="50">
        <f>'Raw data'!D37</f>
        <v>301003</v>
      </c>
      <c r="D56" s="28">
        <f>AVERAGE('Raw data'!L37:L39)</f>
        <v>14.17077542344159</v>
      </c>
      <c r="E56" s="27"/>
      <c r="F56" s="12" t="s">
        <v>43</v>
      </c>
      <c r="G56" s="18">
        <f>SUM(D45:D62)</f>
        <v>285.59378316516108</v>
      </c>
    </row>
    <row r="57" spans="2:8" x14ac:dyDescent="0.2">
      <c r="B57" s="27"/>
      <c r="C57" s="50">
        <f>'Raw data'!D40</f>
        <v>300689</v>
      </c>
      <c r="D57" s="28">
        <f>AVERAGE('Raw data'!L40:L42)</f>
        <v>15.553502012296489</v>
      </c>
      <c r="E57" s="27"/>
      <c r="F57" s="12" t="s">
        <v>46</v>
      </c>
      <c r="G57" s="18">
        <f>COUNT(D45:D62)</f>
        <v>18</v>
      </c>
    </row>
    <row r="58" spans="2:8" ht="15" thickBot="1" x14ac:dyDescent="0.25">
      <c r="B58" s="27"/>
      <c r="C58" s="50">
        <f>'Raw data'!D43</f>
        <v>101208</v>
      </c>
      <c r="D58" s="28">
        <f>AVERAGE('Raw data'!L43:L45)</f>
        <v>14.355903984875576</v>
      </c>
      <c r="E58" s="27"/>
      <c r="F58" s="15" t="s">
        <v>49</v>
      </c>
      <c r="G58" s="117">
        <f>CONFIDENCE(0.05,G49,G57)</f>
        <v>2.0401396060768127</v>
      </c>
    </row>
    <row r="59" spans="2:8" x14ac:dyDescent="0.2">
      <c r="B59" s="27"/>
      <c r="C59" s="50">
        <f>'Raw data'!D46</f>
        <v>200981</v>
      </c>
      <c r="D59" s="28">
        <f>AVERAGE('Raw data'!L46:L48)</f>
        <v>23.906234341347695</v>
      </c>
      <c r="E59" s="27"/>
      <c r="F59" s="27"/>
      <c r="G59" s="27"/>
    </row>
    <row r="60" spans="2:8" x14ac:dyDescent="0.2">
      <c r="B60" s="27"/>
      <c r="C60" s="50">
        <f>'Raw data'!D49</f>
        <v>601544</v>
      </c>
      <c r="D60" s="28">
        <f>AVERAGE('Raw data'!L49:L51)</f>
        <v>14.481504878126771</v>
      </c>
      <c r="E60" s="27"/>
      <c r="F60" s="27"/>
      <c r="G60" s="27"/>
    </row>
    <row r="61" spans="2:8" x14ac:dyDescent="0.2">
      <c r="B61" s="27"/>
      <c r="C61" s="50">
        <f>'Raw data'!D52</f>
        <v>401011</v>
      </c>
      <c r="D61" s="28">
        <f>AVERAGE('Raw data'!L52:L54)</f>
        <v>12.999383334835912</v>
      </c>
      <c r="E61" s="27"/>
      <c r="F61" s="27"/>
      <c r="G61" s="27"/>
    </row>
    <row r="62" spans="2:8" x14ac:dyDescent="0.2">
      <c r="B62" s="27"/>
      <c r="C62" s="50">
        <f>'Raw data'!D55</f>
        <v>401225</v>
      </c>
      <c r="D62" s="28">
        <f>AVERAGE('Raw data'!L55:L57)</f>
        <v>14.584817478188631</v>
      </c>
      <c r="E62" s="27"/>
      <c r="F62" s="27"/>
      <c r="G62" s="27"/>
    </row>
    <row r="63" spans="2:8" x14ac:dyDescent="0.2">
      <c r="B63" s="27"/>
      <c r="C63" s="50"/>
      <c r="D63" s="28"/>
      <c r="E63" s="27"/>
      <c r="F63" s="27"/>
      <c r="G63" s="27"/>
    </row>
    <row r="64" spans="2:8" ht="15.75" x14ac:dyDescent="0.25">
      <c r="B64" s="45" t="s">
        <v>13</v>
      </c>
      <c r="C64" s="50">
        <f>'Raw data'!D58</f>
        <v>101081</v>
      </c>
      <c r="D64" s="28">
        <f>AVERAGE('Raw data'!L58:L60)</f>
        <v>13.398587701838011</v>
      </c>
      <c r="E64" s="27"/>
      <c r="F64" s="118" t="s">
        <v>48</v>
      </c>
      <c r="G64" s="118" t="s">
        <v>57</v>
      </c>
    </row>
    <row r="65" spans="2:7" x14ac:dyDescent="0.2">
      <c r="B65" s="27"/>
      <c r="C65" s="50">
        <f>'Raw data'!D61</f>
        <v>302282</v>
      </c>
      <c r="D65" s="28">
        <f>AVERAGE('Raw data'!L61:L63)</f>
        <v>12.775712808758383</v>
      </c>
      <c r="E65" s="27"/>
      <c r="F65" s="12" t="s">
        <v>31</v>
      </c>
      <c r="G65" s="18">
        <f>AVERAGE(D64:D81)</f>
        <v>14.861093869448098</v>
      </c>
    </row>
    <row r="66" spans="2:7" x14ac:dyDescent="0.2">
      <c r="B66" s="27"/>
      <c r="C66" s="50">
        <f>'Raw data'!D64</f>
        <v>402283</v>
      </c>
      <c r="D66" s="28">
        <f>AVERAGE('Raw data'!L64:L66)</f>
        <v>18.440785226388837</v>
      </c>
      <c r="E66" s="27"/>
      <c r="F66" s="12" t="s">
        <v>33</v>
      </c>
      <c r="G66" s="18">
        <f>G68/SQRT(G76)</f>
        <v>0.79094444513378248</v>
      </c>
    </row>
    <row r="67" spans="2:7" x14ac:dyDescent="0.2">
      <c r="B67" s="27"/>
      <c r="C67" s="50">
        <f>'Raw data'!D67</f>
        <v>602327</v>
      </c>
      <c r="D67" s="28">
        <f>AVERAGE('Raw data'!L67:L69)</f>
        <v>20.164929267256401</v>
      </c>
      <c r="E67" s="27"/>
      <c r="F67" s="12" t="s">
        <v>35</v>
      </c>
      <c r="G67" s="18">
        <f>MEDIAN(D64:D81)</f>
        <v>14.695913087948504</v>
      </c>
    </row>
    <row r="68" spans="2:7" x14ac:dyDescent="0.2">
      <c r="B68" s="27"/>
      <c r="C68" s="50">
        <f>'Raw data'!D70</f>
        <v>502291</v>
      </c>
      <c r="D68" s="28">
        <f>AVERAGE('Raw data'!L70:L72)</f>
        <v>17.843996857242711</v>
      </c>
      <c r="E68" s="27"/>
      <c r="F68" s="12" t="s">
        <v>36</v>
      </c>
      <c r="G68" s="18">
        <f>STDEV(D64:D81)</f>
        <v>3.3556930841755723</v>
      </c>
    </row>
    <row r="69" spans="2:7" x14ac:dyDescent="0.2">
      <c r="B69" s="27"/>
      <c r="C69" s="50">
        <f>'Raw data'!D73</f>
        <v>301090</v>
      </c>
      <c r="D69" s="28">
        <f>AVERAGE('Raw data'!L73:L75)</f>
        <v>10.505864991735887</v>
      </c>
      <c r="E69" s="27"/>
      <c r="F69" s="12" t="s">
        <v>37</v>
      </c>
      <c r="G69" s="18">
        <f>_xlfn.VAR.S(D64:D81)</f>
        <v>11.260676075183763</v>
      </c>
    </row>
    <row r="70" spans="2:7" x14ac:dyDescent="0.2">
      <c r="B70" s="27"/>
      <c r="C70" s="50">
        <f>'Raw data'!D76</f>
        <v>101053</v>
      </c>
      <c r="D70" s="28">
        <f>AVERAGE('Raw data'!L76:L78)</f>
        <v>21.229821621983724</v>
      </c>
      <c r="E70" s="27"/>
      <c r="F70" s="12" t="s">
        <v>38</v>
      </c>
      <c r="G70" s="116">
        <f>KURT(D64:D81)</f>
        <v>-0.77336022079910682</v>
      </c>
    </row>
    <row r="71" spans="2:7" x14ac:dyDescent="0.2">
      <c r="B71" s="27"/>
      <c r="C71" s="50">
        <f>'Raw data'!D79</f>
        <v>501071</v>
      </c>
      <c r="D71" s="28">
        <f>AVERAGE('Raw data'!L79:L81)</f>
        <v>10.695704361371362</v>
      </c>
      <c r="E71" s="27"/>
      <c r="F71" s="12" t="s">
        <v>39</v>
      </c>
      <c r="G71" s="116">
        <f>SKEW(D64:D81)</f>
        <v>0.23964928117299689</v>
      </c>
    </row>
    <row r="72" spans="2:7" x14ac:dyDescent="0.2">
      <c r="B72" s="27"/>
      <c r="C72" s="50">
        <f>'Raw data'!D82</f>
        <v>702314</v>
      </c>
      <c r="D72" s="28">
        <f>AVERAGE('Raw data'!L82:L84)</f>
        <v>16.230286260147615</v>
      </c>
      <c r="E72" s="27"/>
      <c r="F72" s="12" t="s">
        <v>40</v>
      </c>
      <c r="G72" s="18">
        <f>G74-G73</f>
        <v>11.496145596171042</v>
      </c>
    </row>
    <row r="73" spans="2:7" x14ac:dyDescent="0.2">
      <c r="B73" s="27"/>
      <c r="C73" s="50">
        <f>'Raw data'!D85</f>
        <v>202386</v>
      </c>
      <c r="D73" s="28">
        <f>AVERAGE('Raw data'!L85:L87)</f>
        <v>16.663636194695968</v>
      </c>
      <c r="E73" s="27"/>
      <c r="F73" s="12" t="s">
        <v>41</v>
      </c>
      <c r="G73" s="18">
        <f>MIN(D64:D81)</f>
        <v>9.7336760258126827</v>
      </c>
    </row>
    <row r="74" spans="2:7" x14ac:dyDescent="0.2">
      <c r="B74" s="27"/>
      <c r="C74" s="50">
        <f>'Raw data'!D88</f>
        <v>202274</v>
      </c>
      <c r="D74" s="28">
        <f>AVERAGE('Raw data'!L88:L90)</f>
        <v>9.7336760258126827</v>
      </c>
      <c r="E74" s="27"/>
      <c r="F74" s="12" t="s">
        <v>42</v>
      </c>
      <c r="G74" s="18">
        <f>MAX(D64:D81)</f>
        <v>21.229821621983724</v>
      </c>
    </row>
    <row r="75" spans="2:7" x14ac:dyDescent="0.2">
      <c r="B75" s="27"/>
      <c r="C75" s="50">
        <f>'Raw data'!D91</f>
        <v>701094</v>
      </c>
      <c r="D75" s="28">
        <f>AVERAGE('Raw data'!L91:L93)</f>
        <v>14.634782571570277</v>
      </c>
      <c r="E75" s="27"/>
      <c r="F75" s="12" t="s">
        <v>43</v>
      </c>
      <c r="G75" s="18">
        <f>SUM(D64:D81)</f>
        <v>267.49968965006576</v>
      </c>
    </row>
    <row r="76" spans="2:7" x14ac:dyDescent="0.2">
      <c r="B76" s="27"/>
      <c r="C76" s="50">
        <f>'Raw data'!D94</f>
        <v>702293</v>
      </c>
      <c r="D76" s="28">
        <f>AVERAGE('Raw data'!L94:L96)</f>
        <v>17.15622475801564</v>
      </c>
      <c r="E76" s="27"/>
      <c r="F76" s="12" t="s">
        <v>46</v>
      </c>
      <c r="G76" s="18">
        <f>COUNT(D64:D81)</f>
        <v>18</v>
      </c>
    </row>
    <row r="77" spans="2:7" ht="15" thickBot="1" x14ac:dyDescent="0.25">
      <c r="B77" s="27"/>
      <c r="C77" s="50">
        <f>'Raw data'!D97</f>
        <v>502312</v>
      </c>
      <c r="D77" s="28">
        <f>AVERAGE('Raw data'!L97:L99)</f>
        <v>15.857661526757989</v>
      </c>
      <c r="E77" s="27"/>
      <c r="F77" s="15" t="s">
        <v>49</v>
      </c>
      <c r="G77" s="117">
        <f>CONFIDENCE(0.05,G68,G76)</f>
        <v>1.55022262623423</v>
      </c>
    </row>
    <row r="78" spans="2:7" x14ac:dyDescent="0.2">
      <c r="B78" s="27"/>
      <c r="C78" s="50">
        <f>'Raw data'!D100</f>
        <v>202434</v>
      </c>
      <c r="D78" s="28">
        <f>AVERAGE('Raw data'!L100:L102)</f>
        <v>11.929365528710045</v>
      </c>
      <c r="E78" s="27"/>
      <c r="F78" s="27"/>
      <c r="G78" s="27"/>
    </row>
    <row r="79" spans="2:7" x14ac:dyDescent="0.2">
      <c r="B79" s="27"/>
      <c r="C79" s="50">
        <f>'Raw data'!D103</f>
        <v>101046</v>
      </c>
      <c r="D79" s="28">
        <f>AVERAGE('Raw data'!L103:L105)</f>
        <v>14.757043604326734</v>
      </c>
      <c r="E79" s="27"/>
      <c r="F79" s="27"/>
      <c r="G79" s="27"/>
    </row>
    <row r="80" spans="2:7" x14ac:dyDescent="0.2">
      <c r="B80" s="27"/>
      <c r="C80" s="50">
        <f>'Raw data'!D106</f>
        <v>702321</v>
      </c>
      <c r="D80" s="28">
        <f>AVERAGE('Raw data'!L106:L108)</f>
        <v>11.536926645928332</v>
      </c>
      <c r="E80" s="27"/>
      <c r="F80" s="27"/>
      <c r="G80" s="27"/>
    </row>
    <row r="81" spans="2:7" x14ac:dyDescent="0.2">
      <c r="B81" s="27"/>
      <c r="C81" s="50">
        <f>'Raw data'!D109</f>
        <v>602299</v>
      </c>
      <c r="D81" s="28">
        <f>AVERAGE('Raw data'!L109:L111)</f>
        <v>13.94468369752518</v>
      </c>
      <c r="E81" s="27"/>
      <c r="F81" s="27"/>
      <c r="G81" s="27"/>
    </row>
  </sheetData>
  <customSheetViews>
    <customSheetView guid="{E645EA4A-CEF3-48FA-99F2-4E1FB83B4764}" topLeftCell="A43">
      <selection activeCell="K8" sqref="K8"/>
      <pageMargins left="0.7" right="0.7" top="0.75" bottom="0.75" header="0.3" footer="0.3"/>
      <pageSetup paperSize="9" orientation="portrait" r:id="rId1"/>
    </customSheetView>
  </customSheetViews>
  <mergeCells count="2">
    <mergeCell ref="C2:I2"/>
    <mergeCell ref="C3:J3"/>
  </mergeCells>
  <pageMargins left="0.70866141732283472" right="0.70866141732283472" top="0.74803149606299213" bottom="0.74803149606299213" header="0.31496062992125984" footer="0.31496062992125984"/>
  <pageSetup paperSize="9" scale="4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14"/>
  <sheetViews>
    <sheetView showGridLines="0" showRowColHeaders="0" zoomScaleNormal="100" workbookViewId="0">
      <selection activeCell="K10" sqref="K10"/>
    </sheetView>
  </sheetViews>
  <sheetFormatPr defaultRowHeight="14.25" x14ac:dyDescent="0.2"/>
  <cols>
    <col min="1" max="1" width="1.875" style="32" customWidth="1"/>
    <col min="2" max="2" width="16.75" style="32" bestFit="1" customWidth="1"/>
    <col min="3" max="3" width="29.25" style="32" customWidth="1"/>
    <col min="4" max="4" width="11.625" style="32" bestFit="1" customWidth="1"/>
    <col min="5" max="5" width="13.5" style="32" bestFit="1" customWidth="1"/>
    <col min="6" max="6" width="13.5" style="33" customWidth="1"/>
    <col min="7" max="7" width="49" style="32" bestFit="1" customWidth="1"/>
    <col min="8" max="16384" width="9" style="32"/>
  </cols>
  <sheetData>
    <row r="1" spans="2:7" ht="142.5" customHeight="1" x14ac:dyDescent="0.2"/>
    <row r="2" spans="2:7" ht="15.75" x14ac:dyDescent="0.2">
      <c r="B2" s="129" t="s">
        <v>59</v>
      </c>
      <c r="C2" s="129" t="s">
        <v>60</v>
      </c>
      <c r="D2" s="129" t="s">
        <v>61</v>
      </c>
      <c r="E2" s="130" t="s">
        <v>62</v>
      </c>
      <c r="F2" s="131" t="s">
        <v>84</v>
      </c>
      <c r="G2" s="129" t="s">
        <v>63</v>
      </c>
    </row>
    <row r="3" spans="2:7" ht="15.75" x14ac:dyDescent="0.2">
      <c r="B3" s="141" t="s">
        <v>25</v>
      </c>
      <c r="C3" s="132" t="s">
        <v>68</v>
      </c>
      <c r="D3" s="132" t="s">
        <v>64</v>
      </c>
      <c r="E3" s="140"/>
      <c r="F3" s="134" t="s">
        <v>85</v>
      </c>
      <c r="G3" s="132" t="s">
        <v>69</v>
      </c>
    </row>
    <row r="4" spans="2:7" ht="45" x14ac:dyDescent="0.2">
      <c r="B4" s="141" t="s">
        <v>26</v>
      </c>
      <c r="C4" s="132" t="s">
        <v>70</v>
      </c>
      <c r="D4" s="132" t="s">
        <v>64</v>
      </c>
      <c r="E4" s="133"/>
      <c r="F4" s="134" t="s">
        <v>86</v>
      </c>
      <c r="G4" s="132" t="s">
        <v>71</v>
      </c>
    </row>
    <row r="5" spans="2:7" ht="42.75" x14ac:dyDescent="0.2">
      <c r="B5" s="142" t="s">
        <v>65</v>
      </c>
      <c r="C5" s="135" t="s">
        <v>67</v>
      </c>
      <c r="D5" s="135" t="s">
        <v>64</v>
      </c>
      <c r="E5" s="136"/>
      <c r="F5" s="137"/>
      <c r="G5" s="135" t="s">
        <v>66</v>
      </c>
    </row>
    <row r="6" spans="2:7" ht="42.75" x14ac:dyDescent="0.2">
      <c r="B6" s="143" t="s">
        <v>27</v>
      </c>
      <c r="C6" s="138" t="s">
        <v>72</v>
      </c>
      <c r="D6" s="138" t="s">
        <v>73</v>
      </c>
      <c r="E6" s="138" t="s">
        <v>74</v>
      </c>
      <c r="F6" s="139"/>
      <c r="G6" s="138"/>
    </row>
    <row r="7" spans="2:7" ht="28.5" x14ac:dyDescent="0.2">
      <c r="B7" s="143" t="s">
        <v>4</v>
      </c>
      <c r="C7" s="138" t="s">
        <v>77</v>
      </c>
      <c r="D7" s="138" t="s">
        <v>78</v>
      </c>
      <c r="E7" s="138"/>
      <c r="F7" s="139" t="s">
        <v>87</v>
      </c>
      <c r="G7" s="138" t="s">
        <v>79</v>
      </c>
    </row>
    <row r="8" spans="2:7" ht="28.5" x14ac:dyDescent="0.2">
      <c r="B8" s="143" t="s">
        <v>0</v>
      </c>
      <c r="C8" s="138" t="s">
        <v>80</v>
      </c>
      <c r="D8" s="138" t="s">
        <v>78</v>
      </c>
      <c r="E8" s="138"/>
      <c r="F8" s="139" t="s">
        <v>88</v>
      </c>
      <c r="G8" s="138" t="s">
        <v>81</v>
      </c>
    </row>
    <row r="9" spans="2:7" ht="42.75" x14ac:dyDescent="0.2">
      <c r="B9" s="143" t="s">
        <v>75</v>
      </c>
      <c r="C9" s="138" t="s">
        <v>91</v>
      </c>
      <c r="D9" s="138" t="s">
        <v>78</v>
      </c>
      <c r="E9" s="138"/>
      <c r="F9" s="139" t="s">
        <v>89</v>
      </c>
      <c r="G9" s="138" t="s">
        <v>82</v>
      </c>
    </row>
    <row r="10" spans="2:7" x14ac:dyDescent="0.2">
      <c r="B10" s="143" t="s">
        <v>76</v>
      </c>
      <c r="C10" s="138" t="s">
        <v>92</v>
      </c>
      <c r="D10" s="138" t="s">
        <v>90</v>
      </c>
      <c r="E10" s="138" t="s">
        <v>83</v>
      </c>
      <c r="F10" s="139"/>
      <c r="G10" s="139" t="s">
        <v>93</v>
      </c>
    </row>
    <row r="11" spans="2:7" ht="42.75" x14ac:dyDescent="0.2">
      <c r="B11" s="144" t="s">
        <v>29</v>
      </c>
      <c r="C11" s="138" t="s">
        <v>94</v>
      </c>
      <c r="D11" s="138" t="s">
        <v>90</v>
      </c>
      <c r="E11" s="138" t="s">
        <v>83</v>
      </c>
      <c r="F11" s="139"/>
      <c r="G11" s="138"/>
    </row>
    <row r="12" spans="2:7" ht="28.5" x14ac:dyDescent="0.2">
      <c r="B12" s="145" t="s">
        <v>28</v>
      </c>
      <c r="C12" s="138" t="s">
        <v>95</v>
      </c>
      <c r="D12" s="138" t="s">
        <v>96</v>
      </c>
      <c r="E12" s="138" t="s">
        <v>97</v>
      </c>
      <c r="F12" s="139"/>
      <c r="G12" s="138"/>
    </row>
    <row r="13" spans="2:7" ht="28.5" x14ac:dyDescent="0.2">
      <c r="B13" s="144" t="s">
        <v>50</v>
      </c>
      <c r="C13" s="138" t="s">
        <v>98</v>
      </c>
      <c r="D13" s="138" t="s">
        <v>90</v>
      </c>
      <c r="E13" s="138" t="s">
        <v>99</v>
      </c>
      <c r="F13" s="139"/>
      <c r="G13" s="139" t="s">
        <v>100</v>
      </c>
    </row>
    <row r="14" spans="2:7" ht="57" x14ac:dyDescent="0.2">
      <c r="B14" s="143" t="s">
        <v>101</v>
      </c>
      <c r="C14" s="138" t="s">
        <v>103</v>
      </c>
      <c r="D14" s="138" t="s">
        <v>90</v>
      </c>
      <c r="E14" s="138" t="s">
        <v>102</v>
      </c>
      <c r="F14" s="139"/>
      <c r="G14" s="139" t="s">
        <v>104</v>
      </c>
    </row>
  </sheetData>
  <sheetProtection algorithmName="SHA-512" hashValue="ujJFzYwA0Thq7Q+hd7wAv6qJIX2tV/PMcnoj1B6Ks+KY2UUTH01tMB6qVOyO6JCgX4Hf76rNGLlOc3HRWkRZCQ==" saltValue="wWxpWsM7EsyBNihYqCYkTQ==" spinCount="100000" sheet="1" objects="1" scenarios="1"/>
  <customSheetViews>
    <customSheetView guid="{E645EA4A-CEF3-48FA-99F2-4E1FB83B4764}">
      <selection activeCell="B4" sqref="B4"/>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222"/>
  <sheetViews>
    <sheetView showGridLines="0" showRowColHeaders="0" zoomScaleNormal="100" workbookViewId="0">
      <selection activeCell="P10" sqref="P10"/>
    </sheetView>
  </sheetViews>
  <sheetFormatPr defaultRowHeight="14.25" x14ac:dyDescent="0.2"/>
  <cols>
    <col min="1" max="1" width="1.875" customWidth="1"/>
    <col min="5" max="5" width="16.125" bestFit="1" customWidth="1"/>
    <col min="10" max="10" width="11.875" style="8" bestFit="1" customWidth="1"/>
    <col min="11" max="11" width="9" style="11"/>
    <col min="12" max="12" width="9" style="8"/>
    <col min="13" max="13" width="9" style="21"/>
  </cols>
  <sheetData>
    <row r="1" spans="2:13" ht="139.5" customHeight="1" x14ac:dyDescent="0.2"/>
    <row r="3" spans="2:13" x14ac:dyDescent="0.2">
      <c r="B3" t="s">
        <v>25</v>
      </c>
      <c r="C3" t="s">
        <v>26</v>
      </c>
      <c r="D3" t="s">
        <v>65</v>
      </c>
      <c r="E3" t="s">
        <v>27</v>
      </c>
      <c r="F3" t="s">
        <v>4</v>
      </c>
      <c r="G3" t="s">
        <v>0</v>
      </c>
      <c r="H3" t="s">
        <v>75</v>
      </c>
      <c r="I3" t="s">
        <v>76</v>
      </c>
      <c r="J3" s="8" t="s">
        <v>29</v>
      </c>
      <c r="K3" s="11" t="s">
        <v>28</v>
      </c>
      <c r="L3" s="8" t="s">
        <v>50</v>
      </c>
      <c r="M3" s="21" t="s">
        <v>101</v>
      </c>
    </row>
    <row r="4" spans="2:13" x14ac:dyDescent="0.2">
      <c r="B4">
        <v>4</v>
      </c>
      <c r="C4">
        <v>1</v>
      </c>
      <c r="D4">
        <v>300968</v>
      </c>
      <c r="E4" s="9">
        <v>41555</v>
      </c>
      <c r="F4" t="s">
        <v>6</v>
      </c>
      <c r="G4" t="s">
        <v>9</v>
      </c>
      <c r="H4" t="s">
        <v>2</v>
      </c>
      <c r="I4">
        <v>693</v>
      </c>
      <c r="J4" s="8">
        <v>10.70990063</v>
      </c>
      <c r="K4" s="11">
        <v>141.36300460000001</v>
      </c>
      <c r="L4" s="8">
        <v>13.199282559543226</v>
      </c>
      <c r="M4" s="21">
        <v>0.99523809500000004</v>
      </c>
    </row>
    <row r="5" spans="2:13" x14ac:dyDescent="0.2">
      <c r="B5">
        <v>4</v>
      </c>
      <c r="C5">
        <v>1</v>
      </c>
      <c r="D5">
        <v>300968</v>
      </c>
      <c r="E5" s="9">
        <v>41556</v>
      </c>
      <c r="F5" t="s">
        <v>6</v>
      </c>
      <c r="G5" t="s">
        <v>9</v>
      </c>
      <c r="H5" t="s">
        <v>2</v>
      </c>
      <c r="I5">
        <v>693</v>
      </c>
      <c r="J5" s="8">
        <v>11.474893529999999</v>
      </c>
      <c r="K5" s="11">
        <v>139.03416000000001</v>
      </c>
      <c r="L5" s="8">
        <v>12.116379087658517</v>
      </c>
      <c r="M5" s="21">
        <v>0.99523809500000004</v>
      </c>
    </row>
    <row r="6" spans="2:13" x14ac:dyDescent="0.2">
      <c r="B6">
        <v>4</v>
      </c>
      <c r="C6">
        <v>1</v>
      </c>
      <c r="D6">
        <v>300968</v>
      </c>
      <c r="E6" s="9">
        <v>41557</v>
      </c>
      <c r="F6" t="s">
        <v>6</v>
      </c>
      <c r="G6" t="s">
        <v>9</v>
      </c>
      <c r="H6" t="s">
        <v>2</v>
      </c>
      <c r="I6">
        <v>693</v>
      </c>
      <c r="J6" s="8">
        <v>11.899889590000001</v>
      </c>
      <c r="K6" s="11">
        <v>127.77401740000001</v>
      </c>
      <c r="L6" s="8">
        <v>10.737412009887395</v>
      </c>
      <c r="M6" s="21">
        <v>0.99523809500000004</v>
      </c>
    </row>
    <row r="7" spans="2:13" x14ac:dyDescent="0.2">
      <c r="B7">
        <v>6</v>
      </c>
      <c r="C7">
        <v>2</v>
      </c>
      <c r="D7">
        <v>501550</v>
      </c>
      <c r="E7" s="9">
        <v>41569</v>
      </c>
      <c r="F7" t="s">
        <v>6</v>
      </c>
      <c r="G7" t="s">
        <v>9</v>
      </c>
      <c r="H7" t="s">
        <v>2</v>
      </c>
      <c r="I7">
        <v>692</v>
      </c>
      <c r="J7" s="8">
        <v>7.5826412479999998</v>
      </c>
      <c r="K7" s="11">
        <v>91.963236330000001</v>
      </c>
      <c r="L7" s="8">
        <v>12.128127036770499</v>
      </c>
      <c r="M7" s="21">
        <v>1.7619047619999999</v>
      </c>
    </row>
    <row r="8" spans="2:13" x14ac:dyDescent="0.2">
      <c r="B8">
        <v>6</v>
      </c>
      <c r="C8">
        <v>2</v>
      </c>
      <c r="D8">
        <v>501550</v>
      </c>
      <c r="E8" s="9">
        <v>41570</v>
      </c>
      <c r="F8" t="s">
        <v>6</v>
      </c>
      <c r="G8" t="s">
        <v>9</v>
      </c>
      <c r="H8" t="s">
        <v>2</v>
      </c>
      <c r="I8">
        <v>692</v>
      </c>
      <c r="J8" s="8">
        <v>8.9306663589999999</v>
      </c>
      <c r="K8" s="11">
        <v>80.435783389999997</v>
      </c>
      <c r="L8" s="8">
        <v>9.006694479067594</v>
      </c>
      <c r="M8" s="21">
        <v>1.7619047619999999</v>
      </c>
    </row>
    <row r="9" spans="2:13" x14ac:dyDescent="0.2">
      <c r="B9">
        <v>6</v>
      </c>
      <c r="C9">
        <v>2</v>
      </c>
      <c r="D9">
        <v>501550</v>
      </c>
      <c r="E9" s="9">
        <v>41571</v>
      </c>
      <c r="F9" t="s">
        <v>6</v>
      </c>
      <c r="G9" t="s">
        <v>9</v>
      </c>
      <c r="H9" t="s">
        <v>2</v>
      </c>
      <c r="I9">
        <v>692</v>
      </c>
      <c r="J9" s="8">
        <v>8.5936600809999995</v>
      </c>
      <c r="K9" s="11">
        <v>64.732128450000005</v>
      </c>
      <c r="L9" s="8">
        <v>7.5325446712883553</v>
      </c>
      <c r="M9" s="21">
        <v>1.7619047619999999</v>
      </c>
    </row>
    <row r="10" spans="2:13" x14ac:dyDescent="0.2">
      <c r="B10">
        <v>3</v>
      </c>
      <c r="C10">
        <v>4</v>
      </c>
      <c r="D10">
        <v>401549</v>
      </c>
      <c r="E10" s="9">
        <v>41548</v>
      </c>
      <c r="F10" t="s">
        <v>6</v>
      </c>
      <c r="G10" t="s">
        <v>9</v>
      </c>
      <c r="H10" t="s">
        <v>2</v>
      </c>
      <c r="I10">
        <v>703</v>
      </c>
      <c r="J10" s="8">
        <v>10.552103649999999</v>
      </c>
      <c r="K10" s="11">
        <v>146.2056369</v>
      </c>
      <c r="L10" s="8">
        <v>13.855591429866216</v>
      </c>
      <c r="M10" s="21">
        <v>0.67142857099999997</v>
      </c>
    </row>
    <row r="11" spans="2:13" x14ac:dyDescent="0.2">
      <c r="B11">
        <v>3</v>
      </c>
      <c r="C11">
        <v>4</v>
      </c>
      <c r="D11">
        <v>401549</v>
      </c>
      <c r="E11" s="9">
        <v>41549</v>
      </c>
      <c r="F11" t="s">
        <v>6</v>
      </c>
      <c r="G11" t="s">
        <v>9</v>
      </c>
      <c r="H11" t="s">
        <v>2</v>
      </c>
      <c r="I11">
        <v>703</v>
      </c>
      <c r="J11" s="8">
        <v>9.9515774260000001</v>
      </c>
      <c r="K11" s="11">
        <v>182.0328849</v>
      </c>
      <c r="L11" s="8">
        <v>18.291862396047041</v>
      </c>
      <c r="M11" s="21">
        <v>0.67142857099999997</v>
      </c>
    </row>
    <row r="12" spans="2:13" x14ac:dyDescent="0.2">
      <c r="B12">
        <v>3</v>
      </c>
      <c r="C12">
        <v>4</v>
      </c>
      <c r="D12">
        <v>401549</v>
      </c>
      <c r="E12" s="9">
        <v>41550</v>
      </c>
      <c r="F12" t="s">
        <v>6</v>
      </c>
      <c r="G12" t="s">
        <v>9</v>
      </c>
      <c r="H12" t="s">
        <v>2</v>
      </c>
      <c r="I12">
        <v>703</v>
      </c>
      <c r="J12" s="8">
        <v>11.40999826</v>
      </c>
      <c r="K12" s="11">
        <v>151.76692729999999</v>
      </c>
      <c r="L12" s="8">
        <v>13.301222650668484</v>
      </c>
      <c r="M12" s="21">
        <v>0.67142857099999997</v>
      </c>
    </row>
    <row r="13" spans="2:13" x14ac:dyDescent="0.2">
      <c r="B13">
        <v>1</v>
      </c>
      <c r="C13">
        <v>5</v>
      </c>
      <c r="D13">
        <v>101215</v>
      </c>
      <c r="E13" s="9">
        <v>41534</v>
      </c>
      <c r="F13" t="s">
        <v>6</v>
      </c>
      <c r="G13" t="s">
        <v>9</v>
      </c>
      <c r="H13" t="s">
        <v>2</v>
      </c>
      <c r="I13">
        <v>723</v>
      </c>
      <c r="J13" s="8">
        <v>4.2768310779999998</v>
      </c>
      <c r="K13" s="11">
        <v>150.18993169999999</v>
      </c>
      <c r="L13" s="8">
        <v>35.117106324955486</v>
      </c>
      <c r="M13" s="21">
        <v>1.173469388</v>
      </c>
    </row>
    <row r="14" spans="2:13" x14ac:dyDescent="0.2">
      <c r="B14">
        <v>1</v>
      </c>
      <c r="C14">
        <v>5</v>
      </c>
      <c r="D14">
        <v>101215</v>
      </c>
      <c r="E14" s="9">
        <v>41535</v>
      </c>
      <c r="F14" t="s">
        <v>6</v>
      </c>
      <c r="G14" t="s">
        <v>9</v>
      </c>
      <c r="H14" t="s">
        <v>2</v>
      </c>
      <c r="I14">
        <v>723</v>
      </c>
      <c r="J14" s="8">
        <v>7.0995395889999999</v>
      </c>
      <c r="K14" s="11">
        <v>178.04910480000001</v>
      </c>
      <c r="L14" s="8">
        <v>25.078964990331009</v>
      </c>
      <c r="M14" s="21">
        <v>1.173469388</v>
      </c>
    </row>
    <row r="15" spans="2:13" x14ac:dyDescent="0.2">
      <c r="B15">
        <v>1</v>
      </c>
      <c r="C15">
        <v>5</v>
      </c>
      <c r="D15">
        <v>101215</v>
      </c>
      <c r="E15" s="9">
        <v>41536</v>
      </c>
      <c r="F15" t="s">
        <v>6</v>
      </c>
      <c r="G15" t="s">
        <v>9</v>
      </c>
      <c r="H15" t="s">
        <v>2</v>
      </c>
      <c r="I15">
        <v>723</v>
      </c>
      <c r="J15" s="8">
        <v>8.5536621549999996</v>
      </c>
      <c r="K15" s="11">
        <v>173.0092056</v>
      </c>
      <c r="L15" s="8">
        <v>20.226331419796416</v>
      </c>
      <c r="M15" s="21">
        <v>1.173469388</v>
      </c>
    </row>
    <row r="16" spans="2:13" x14ac:dyDescent="0.2">
      <c r="B16">
        <v>13</v>
      </c>
      <c r="C16">
        <v>5</v>
      </c>
      <c r="D16">
        <v>701221</v>
      </c>
      <c r="E16" s="9">
        <v>41615</v>
      </c>
      <c r="F16" t="s">
        <v>6</v>
      </c>
      <c r="G16" t="s">
        <v>9</v>
      </c>
      <c r="H16" t="s">
        <v>2</v>
      </c>
      <c r="I16">
        <v>727</v>
      </c>
      <c r="J16" s="8">
        <v>8.6701227989999996</v>
      </c>
      <c r="K16" s="11">
        <v>171.1185294</v>
      </c>
      <c r="L16" s="8">
        <v>19.736575059783071</v>
      </c>
      <c r="M16" s="21">
        <v>1.2095238100000001</v>
      </c>
    </row>
    <row r="17" spans="2:13" x14ac:dyDescent="0.2">
      <c r="B17">
        <v>13</v>
      </c>
      <c r="C17">
        <v>5</v>
      </c>
      <c r="D17">
        <v>701221</v>
      </c>
      <c r="E17" s="9">
        <v>41616</v>
      </c>
      <c r="F17" t="s">
        <v>6</v>
      </c>
      <c r="G17" t="s">
        <v>9</v>
      </c>
      <c r="H17" t="s">
        <v>2</v>
      </c>
      <c r="I17">
        <v>727</v>
      </c>
      <c r="J17" s="8">
        <v>9.9577647989999996</v>
      </c>
      <c r="K17" s="11">
        <v>144.68672609999999</v>
      </c>
      <c r="L17" s="8">
        <v>14.530040528224772</v>
      </c>
      <c r="M17" s="21">
        <v>1.2095238100000001</v>
      </c>
    </row>
    <row r="18" spans="2:13" x14ac:dyDescent="0.2">
      <c r="B18">
        <v>13</v>
      </c>
      <c r="C18">
        <v>5</v>
      </c>
      <c r="D18">
        <v>701221</v>
      </c>
      <c r="E18" s="9">
        <v>41617</v>
      </c>
      <c r="F18" t="s">
        <v>6</v>
      </c>
      <c r="G18" t="s">
        <v>9</v>
      </c>
      <c r="H18" t="s">
        <v>2</v>
      </c>
      <c r="I18">
        <v>727</v>
      </c>
      <c r="J18" s="8">
        <v>11.2454068</v>
      </c>
      <c r="K18" s="11">
        <v>107.70784639999999</v>
      </c>
      <c r="L18" s="8">
        <v>9.5779413155600555</v>
      </c>
      <c r="M18" s="21">
        <v>1.2095238100000001</v>
      </c>
    </row>
    <row r="19" spans="2:13" x14ac:dyDescent="0.2">
      <c r="B19">
        <v>11</v>
      </c>
      <c r="C19">
        <v>6</v>
      </c>
      <c r="D19">
        <v>301017</v>
      </c>
      <c r="E19" s="9">
        <v>41604</v>
      </c>
      <c r="F19" t="s">
        <v>6</v>
      </c>
      <c r="G19" t="s">
        <v>9</v>
      </c>
      <c r="H19" t="s">
        <v>2</v>
      </c>
      <c r="I19">
        <v>699</v>
      </c>
      <c r="J19" s="8">
        <v>11.933467739999999</v>
      </c>
      <c r="K19" s="11">
        <v>190.5959714</v>
      </c>
      <c r="L19" s="8">
        <v>15.971549557312501</v>
      </c>
      <c r="M19" s="21">
        <v>1.2380952380000001</v>
      </c>
    </row>
    <row r="20" spans="2:13" x14ac:dyDescent="0.2">
      <c r="B20">
        <v>11</v>
      </c>
      <c r="C20">
        <v>6</v>
      </c>
      <c r="D20">
        <v>301017</v>
      </c>
      <c r="E20" s="9">
        <v>41605</v>
      </c>
      <c r="F20" t="s">
        <v>6</v>
      </c>
      <c r="G20" t="s">
        <v>9</v>
      </c>
      <c r="H20" t="s">
        <v>2</v>
      </c>
      <c r="I20">
        <v>699</v>
      </c>
      <c r="J20" s="8">
        <v>10.903240309999999</v>
      </c>
      <c r="K20" s="11">
        <v>183.01164299999999</v>
      </c>
      <c r="L20" s="8">
        <v>16.78506919013326</v>
      </c>
      <c r="M20" s="21">
        <v>1.2380952380000001</v>
      </c>
    </row>
    <row r="21" spans="2:13" x14ac:dyDescent="0.2">
      <c r="B21">
        <v>11</v>
      </c>
      <c r="C21">
        <v>6</v>
      </c>
      <c r="D21">
        <v>301017</v>
      </c>
      <c r="E21" s="9">
        <v>41606</v>
      </c>
      <c r="F21" t="s">
        <v>6</v>
      </c>
      <c r="G21" t="s">
        <v>9</v>
      </c>
      <c r="H21" t="s">
        <v>2</v>
      </c>
      <c r="I21">
        <v>699</v>
      </c>
      <c r="J21" s="8">
        <v>11.59005859</v>
      </c>
      <c r="K21" s="11">
        <v>128.98165549999999</v>
      </c>
      <c r="L21" s="8">
        <v>11.128645683576305</v>
      </c>
      <c r="M21" s="21">
        <v>1.2380952380000001</v>
      </c>
    </row>
    <row r="22" spans="2:13" x14ac:dyDescent="0.2">
      <c r="B22">
        <v>5</v>
      </c>
      <c r="C22">
        <v>1</v>
      </c>
      <c r="D22">
        <v>101201</v>
      </c>
      <c r="E22" s="9">
        <v>41562</v>
      </c>
      <c r="F22" t="s">
        <v>6</v>
      </c>
      <c r="G22" t="s">
        <v>9</v>
      </c>
      <c r="H22" t="s">
        <v>10</v>
      </c>
      <c r="I22">
        <v>715</v>
      </c>
      <c r="J22" s="8">
        <v>8.5549190450000001</v>
      </c>
      <c r="K22" s="11">
        <v>109.673365</v>
      </c>
      <c r="L22" s="8">
        <v>12.819918508065788</v>
      </c>
      <c r="M22" s="21">
        <v>1.728571429</v>
      </c>
    </row>
    <row r="23" spans="2:13" x14ac:dyDescent="0.2">
      <c r="B23">
        <v>5</v>
      </c>
      <c r="C23">
        <v>1</v>
      </c>
      <c r="D23">
        <v>101201</v>
      </c>
      <c r="E23" s="9">
        <v>41563</v>
      </c>
      <c r="F23" t="s">
        <v>6</v>
      </c>
      <c r="G23" t="s">
        <v>9</v>
      </c>
      <c r="H23" t="s">
        <v>10</v>
      </c>
      <c r="I23">
        <v>715</v>
      </c>
      <c r="J23" s="8">
        <v>8.8090255519999996</v>
      </c>
      <c r="K23" s="11">
        <v>129.10684130000001</v>
      </c>
      <c r="L23" s="8">
        <v>14.656200114062289</v>
      </c>
      <c r="M23" s="21">
        <v>1.728571429</v>
      </c>
    </row>
    <row r="24" spans="2:13" x14ac:dyDescent="0.2">
      <c r="B24">
        <v>5</v>
      </c>
      <c r="C24">
        <v>1</v>
      </c>
      <c r="D24">
        <v>101201</v>
      </c>
      <c r="E24" s="9">
        <v>41564</v>
      </c>
      <c r="F24" t="s">
        <v>6</v>
      </c>
      <c r="G24" t="s">
        <v>9</v>
      </c>
      <c r="H24" t="s">
        <v>10</v>
      </c>
      <c r="I24">
        <v>715</v>
      </c>
      <c r="J24" s="8">
        <v>10.530123270000001</v>
      </c>
      <c r="K24" s="11">
        <v>104.86712679999999</v>
      </c>
      <c r="L24" s="8">
        <v>9.9587748510754128</v>
      </c>
      <c r="M24" s="21">
        <v>1.728571429</v>
      </c>
    </row>
    <row r="25" spans="2:13" x14ac:dyDescent="0.2">
      <c r="B25">
        <v>10</v>
      </c>
      <c r="C25">
        <v>2</v>
      </c>
      <c r="D25">
        <v>101222</v>
      </c>
      <c r="E25" s="9">
        <v>41597</v>
      </c>
      <c r="F25" t="s">
        <v>6</v>
      </c>
      <c r="G25" t="s">
        <v>9</v>
      </c>
      <c r="H25" t="s">
        <v>10</v>
      </c>
      <c r="I25">
        <v>646</v>
      </c>
      <c r="J25" s="8">
        <v>7.2997905029999997</v>
      </c>
      <c r="K25" s="11">
        <v>144.6648194</v>
      </c>
      <c r="L25" s="8">
        <v>19.817667279704398</v>
      </c>
      <c r="M25" s="21">
        <v>0.99047618999999998</v>
      </c>
    </row>
    <row r="26" spans="2:13" x14ac:dyDescent="0.2">
      <c r="B26">
        <v>10</v>
      </c>
      <c r="C26">
        <v>2</v>
      </c>
      <c r="D26">
        <v>101222</v>
      </c>
      <c r="E26" s="9">
        <v>41598</v>
      </c>
      <c r="F26" t="s">
        <v>6</v>
      </c>
      <c r="G26" t="s">
        <v>9</v>
      </c>
      <c r="H26" t="s">
        <v>10</v>
      </c>
      <c r="I26">
        <v>646</v>
      </c>
      <c r="J26" s="8">
        <v>7.130027933</v>
      </c>
      <c r="K26" s="11">
        <v>164.56876869999999</v>
      </c>
      <c r="L26" s="8">
        <v>23.08108330660589</v>
      </c>
      <c r="M26" s="21">
        <v>0.99047618999999998</v>
      </c>
    </row>
    <row r="27" spans="2:13" x14ac:dyDescent="0.2">
      <c r="B27">
        <v>10</v>
      </c>
      <c r="C27">
        <v>2</v>
      </c>
      <c r="D27">
        <v>101222</v>
      </c>
      <c r="E27" s="9">
        <v>41599</v>
      </c>
      <c r="F27" t="s">
        <v>6</v>
      </c>
      <c r="G27" t="s">
        <v>9</v>
      </c>
      <c r="H27" t="s">
        <v>10</v>
      </c>
      <c r="I27">
        <v>646</v>
      </c>
      <c r="J27" s="8">
        <v>9.5067039110000007</v>
      </c>
      <c r="K27" s="11">
        <v>194.87404849999999</v>
      </c>
      <c r="L27" s="8">
        <v>20.498592395889752</v>
      </c>
      <c r="M27" s="21">
        <v>0.99047618999999998</v>
      </c>
    </row>
    <row r="28" spans="2:13" x14ac:dyDescent="0.2">
      <c r="B28">
        <v>12</v>
      </c>
      <c r="C28">
        <v>3</v>
      </c>
      <c r="D28">
        <v>201009</v>
      </c>
      <c r="E28" s="9">
        <v>41611</v>
      </c>
      <c r="F28" t="s">
        <v>6</v>
      </c>
      <c r="G28" t="s">
        <v>9</v>
      </c>
      <c r="H28" t="s">
        <v>10</v>
      </c>
      <c r="I28">
        <v>628</v>
      </c>
      <c r="J28" s="8">
        <v>8.1648221309999993</v>
      </c>
      <c r="K28" s="11">
        <v>154.17265929999999</v>
      </c>
      <c r="L28" s="8">
        <v>18.882549653426125</v>
      </c>
      <c r="M28" s="21">
        <v>0.54285714299999999</v>
      </c>
    </row>
    <row r="29" spans="2:13" x14ac:dyDescent="0.2">
      <c r="B29">
        <v>12</v>
      </c>
      <c r="C29">
        <v>3</v>
      </c>
      <c r="D29">
        <v>201009</v>
      </c>
      <c r="E29" s="9">
        <v>41612</v>
      </c>
      <c r="F29" t="s">
        <v>6</v>
      </c>
      <c r="G29" t="s">
        <v>9</v>
      </c>
      <c r="H29" t="s">
        <v>10</v>
      </c>
      <c r="I29">
        <v>628</v>
      </c>
      <c r="J29" s="8">
        <v>6.48135365</v>
      </c>
      <c r="K29" s="11">
        <v>156.7744414</v>
      </c>
      <c r="L29" s="8">
        <v>24.188533733227164</v>
      </c>
      <c r="M29" s="21">
        <v>0.54285714299999999</v>
      </c>
    </row>
    <row r="30" spans="2:13" x14ac:dyDescent="0.2">
      <c r="B30">
        <v>12</v>
      </c>
      <c r="C30">
        <v>3</v>
      </c>
      <c r="D30">
        <v>201009</v>
      </c>
      <c r="E30" s="9">
        <v>41613</v>
      </c>
      <c r="F30" t="s">
        <v>6</v>
      </c>
      <c r="G30" t="s">
        <v>9</v>
      </c>
      <c r="H30" t="s">
        <v>10</v>
      </c>
      <c r="I30">
        <v>628</v>
      </c>
      <c r="J30" s="8">
        <v>7.4072613140000003</v>
      </c>
      <c r="K30" s="11">
        <v>145.4957703</v>
      </c>
      <c r="L30" s="8">
        <v>19.642316388245622</v>
      </c>
      <c r="M30" s="21">
        <v>0.54285714299999999</v>
      </c>
    </row>
    <row r="31" spans="2:13" x14ac:dyDescent="0.2">
      <c r="B31">
        <v>2</v>
      </c>
      <c r="C31">
        <v>4</v>
      </c>
      <c r="D31">
        <v>601558</v>
      </c>
      <c r="E31" s="9">
        <v>41541</v>
      </c>
      <c r="F31" t="s">
        <v>6</v>
      </c>
      <c r="G31" t="s">
        <v>9</v>
      </c>
      <c r="H31" t="s">
        <v>10</v>
      </c>
      <c r="I31">
        <v>794</v>
      </c>
      <c r="J31" s="8">
        <v>8.4337923529999994</v>
      </c>
      <c r="K31" s="11">
        <v>159.37918089999999</v>
      </c>
      <c r="L31" s="8">
        <v>18.897688516519729</v>
      </c>
      <c r="M31" s="21">
        <v>1.828231293</v>
      </c>
    </row>
    <row r="32" spans="2:13" x14ac:dyDescent="0.2">
      <c r="B32">
        <v>2</v>
      </c>
      <c r="C32">
        <v>4</v>
      </c>
      <c r="D32">
        <v>601558</v>
      </c>
      <c r="E32" s="9">
        <v>41542</v>
      </c>
      <c r="F32" t="s">
        <v>6</v>
      </c>
      <c r="G32" t="s">
        <v>9</v>
      </c>
      <c r="H32" t="s">
        <v>10</v>
      </c>
      <c r="I32">
        <v>794</v>
      </c>
      <c r="J32" s="8">
        <v>11.66175732</v>
      </c>
      <c r="K32" s="11">
        <v>158.7539482</v>
      </c>
      <c r="L32" s="8">
        <v>13.61320972849742</v>
      </c>
      <c r="M32" s="21">
        <v>1.828231293</v>
      </c>
    </row>
    <row r="33" spans="2:13" x14ac:dyDescent="0.2">
      <c r="B33">
        <v>2</v>
      </c>
      <c r="C33">
        <v>4</v>
      </c>
      <c r="D33">
        <v>601558</v>
      </c>
      <c r="E33" s="9">
        <v>41543</v>
      </c>
      <c r="F33" t="s">
        <v>6</v>
      </c>
      <c r="G33" t="s">
        <v>9</v>
      </c>
      <c r="H33" t="s">
        <v>10</v>
      </c>
      <c r="I33">
        <v>794</v>
      </c>
      <c r="J33" s="8">
        <v>11.91900197</v>
      </c>
      <c r="K33" s="11">
        <v>146.09770710000001</v>
      </c>
      <c r="L33" s="8">
        <v>12.257545343790223</v>
      </c>
      <c r="M33" s="21">
        <v>1.828231293</v>
      </c>
    </row>
    <row r="34" spans="2:13" x14ac:dyDescent="0.2">
      <c r="B34">
        <v>9</v>
      </c>
      <c r="C34">
        <v>5</v>
      </c>
      <c r="D34">
        <v>500677</v>
      </c>
      <c r="E34" s="9">
        <v>41590</v>
      </c>
      <c r="F34" t="s">
        <v>6</v>
      </c>
      <c r="G34" t="s">
        <v>9</v>
      </c>
      <c r="H34" t="s">
        <v>10</v>
      </c>
      <c r="I34">
        <v>662</v>
      </c>
      <c r="J34" s="8">
        <v>4.60548643</v>
      </c>
      <c r="K34" s="11">
        <v>82.451221770000004</v>
      </c>
      <c r="L34" s="8">
        <v>17.902825906274575</v>
      </c>
      <c r="M34" s="21">
        <v>1.39047619</v>
      </c>
    </row>
    <row r="35" spans="2:13" x14ac:dyDescent="0.2">
      <c r="B35">
        <v>9</v>
      </c>
      <c r="C35">
        <v>5</v>
      </c>
      <c r="D35">
        <v>500677</v>
      </c>
      <c r="E35" s="9">
        <v>41591</v>
      </c>
      <c r="F35" t="s">
        <v>6</v>
      </c>
      <c r="G35" t="s">
        <v>9</v>
      </c>
      <c r="H35" t="s">
        <v>10</v>
      </c>
      <c r="I35">
        <v>662</v>
      </c>
      <c r="J35" s="8">
        <v>6.4817957169999998</v>
      </c>
      <c r="K35" s="11">
        <v>78.425496199999998</v>
      </c>
      <c r="L35" s="8">
        <v>12.099347098260301</v>
      </c>
      <c r="M35" s="21">
        <v>1.39047619</v>
      </c>
    </row>
    <row r="36" spans="2:13" x14ac:dyDescent="0.2">
      <c r="B36">
        <v>9</v>
      </c>
      <c r="C36">
        <v>5</v>
      </c>
      <c r="D36">
        <v>500677</v>
      </c>
      <c r="E36" s="9">
        <v>41592</v>
      </c>
      <c r="F36" t="s">
        <v>6</v>
      </c>
      <c r="G36" t="s">
        <v>9</v>
      </c>
      <c r="H36" t="s">
        <v>10</v>
      </c>
      <c r="I36">
        <v>662</v>
      </c>
      <c r="J36" s="8">
        <v>7.6758107170000001</v>
      </c>
      <c r="K36" s="11">
        <v>76.661329949999995</v>
      </c>
      <c r="L36" s="8">
        <v>9.9873919220303762</v>
      </c>
      <c r="M36" s="21">
        <v>1.39047619</v>
      </c>
    </row>
    <row r="37" spans="2:13" x14ac:dyDescent="0.2">
      <c r="B37">
        <v>7</v>
      </c>
      <c r="C37">
        <v>6</v>
      </c>
      <c r="D37">
        <v>301003</v>
      </c>
      <c r="E37" s="9">
        <v>41576</v>
      </c>
      <c r="F37" t="s">
        <v>6</v>
      </c>
      <c r="G37" t="s">
        <v>9</v>
      </c>
      <c r="H37" t="s">
        <v>10</v>
      </c>
      <c r="I37">
        <v>735</v>
      </c>
      <c r="J37" s="8">
        <v>9.9871683240000007</v>
      </c>
      <c r="K37" s="11">
        <v>172.46813900000001</v>
      </c>
      <c r="L37" s="8">
        <v>17.268972886493227</v>
      </c>
      <c r="M37" s="21">
        <v>1.6857142860000001</v>
      </c>
    </row>
    <row r="38" spans="2:13" x14ac:dyDescent="0.2">
      <c r="B38">
        <v>7</v>
      </c>
      <c r="C38">
        <v>6</v>
      </c>
      <c r="D38">
        <v>301003</v>
      </c>
      <c r="E38" s="9">
        <v>41577</v>
      </c>
      <c r="F38" t="s">
        <v>6</v>
      </c>
      <c r="G38" t="s">
        <v>9</v>
      </c>
      <c r="H38" t="s">
        <v>10</v>
      </c>
      <c r="I38">
        <v>735</v>
      </c>
      <c r="J38" s="8">
        <v>10.15501989</v>
      </c>
      <c r="K38" s="11">
        <v>137.50713479999999</v>
      </c>
      <c r="L38" s="8">
        <v>13.540804084038085</v>
      </c>
      <c r="M38" s="21">
        <v>1.6857142860000001</v>
      </c>
    </row>
    <row r="39" spans="2:13" x14ac:dyDescent="0.2">
      <c r="B39">
        <v>7</v>
      </c>
      <c r="C39">
        <v>6</v>
      </c>
      <c r="D39">
        <v>301003</v>
      </c>
      <c r="E39" s="9">
        <v>41578</v>
      </c>
      <c r="F39" t="s">
        <v>6</v>
      </c>
      <c r="G39" t="s">
        <v>9</v>
      </c>
      <c r="H39" t="s">
        <v>10</v>
      </c>
      <c r="I39">
        <v>735</v>
      </c>
      <c r="J39" s="8">
        <v>10.742500379999999</v>
      </c>
      <c r="K39" s="11">
        <v>125.7146403</v>
      </c>
      <c r="L39" s="8">
        <v>11.702549299793462</v>
      </c>
      <c r="M39" s="21">
        <v>1.6857142860000001</v>
      </c>
    </row>
    <row r="40" spans="2:13" x14ac:dyDescent="0.2">
      <c r="B40">
        <v>12</v>
      </c>
      <c r="C40">
        <v>1</v>
      </c>
      <c r="D40">
        <v>300689</v>
      </c>
      <c r="E40" s="9">
        <v>41611</v>
      </c>
      <c r="F40" t="s">
        <v>6</v>
      </c>
      <c r="G40" t="s">
        <v>9</v>
      </c>
      <c r="H40" t="s">
        <v>11</v>
      </c>
      <c r="I40">
        <v>646</v>
      </c>
      <c r="J40" s="8">
        <v>7.2225124110000003</v>
      </c>
      <c r="K40" s="11">
        <v>139.572991</v>
      </c>
      <c r="L40" s="8">
        <v>19.324714594803346</v>
      </c>
      <c r="M40" s="21">
        <v>0.49523809499999999</v>
      </c>
    </row>
    <row r="41" spans="2:13" x14ac:dyDescent="0.2">
      <c r="B41">
        <v>12</v>
      </c>
      <c r="C41">
        <v>1</v>
      </c>
      <c r="D41">
        <v>300689</v>
      </c>
      <c r="E41" s="9">
        <v>41612</v>
      </c>
      <c r="F41" t="s">
        <v>6</v>
      </c>
      <c r="G41" t="s">
        <v>9</v>
      </c>
      <c r="H41" t="s">
        <v>11</v>
      </c>
      <c r="I41">
        <v>646</v>
      </c>
      <c r="J41" s="8">
        <v>6.1047426329999999</v>
      </c>
      <c r="K41" s="11">
        <v>94.424600900000002</v>
      </c>
      <c r="L41" s="8">
        <v>15.467417150327556</v>
      </c>
      <c r="M41" s="21">
        <v>0.49523809499999999</v>
      </c>
    </row>
    <row r="42" spans="2:13" x14ac:dyDescent="0.2">
      <c r="B42">
        <v>12</v>
      </c>
      <c r="C42">
        <v>1</v>
      </c>
      <c r="D42">
        <v>300689</v>
      </c>
      <c r="E42" s="9">
        <v>41613</v>
      </c>
      <c r="F42" t="s">
        <v>6</v>
      </c>
      <c r="G42" t="s">
        <v>9</v>
      </c>
      <c r="H42" t="s">
        <v>11</v>
      </c>
      <c r="I42">
        <v>646</v>
      </c>
      <c r="J42" s="8">
        <v>6.6206363760000002</v>
      </c>
      <c r="K42" s="11">
        <v>78.576190560000001</v>
      </c>
      <c r="L42" s="8">
        <v>11.868374291758565</v>
      </c>
      <c r="M42" s="21">
        <v>0.49523809499999999</v>
      </c>
    </row>
    <row r="43" spans="2:13" x14ac:dyDescent="0.2">
      <c r="B43">
        <v>2</v>
      </c>
      <c r="C43">
        <v>2</v>
      </c>
      <c r="D43">
        <v>101208</v>
      </c>
      <c r="E43" s="9">
        <v>41541</v>
      </c>
      <c r="F43" t="s">
        <v>6</v>
      </c>
      <c r="G43" t="s">
        <v>9</v>
      </c>
      <c r="H43" t="s">
        <v>11</v>
      </c>
      <c r="I43">
        <v>794</v>
      </c>
      <c r="J43" s="8">
        <v>9.2671506560000001</v>
      </c>
      <c r="K43" s="11">
        <v>161.04262109999999</v>
      </c>
      <c r="L43" s="8">
        <v>17.377792492855743</v>
      </c>
      <c r="M43" s="21">
        <v>1.8047619050000001</v>
      </c>
    </row>
    <row r="44" spans="2:13" x14ac:dyDescent="0.2">
      <c r="B44">
        <v>2</v>
      </c>
      <c r="C44">
        <v>2</v>
      </c>
      <c r="D44">
        <v>101208</v>
      </c>
      <c r="E44" s="9">
        <v>41542</v>
      </c>
      <c r="F44" t="s">
        <v>6</v>
      </c>
      <c r="G44" t="s">
        <v>9</v>
      </c>
      <c r="H44" t="s">
        <v>11</v>
      </c>
      <c r="I44">
        <v>794</v>
      </c>
      <c r="J44" s="8">
        <v>12.239142129999999</v>
      </c>
      <c r="K44" s="11">
        <v>182.71169080000001</v>
      </c>
      <c r="L44" s="8">
        <v>14.928472017017096</v>
      </c>
      <c r="M44" s="21">
        <v>1.8047619050000001</v>
      </c>
    </row>
    <row r="45" spans="2:13" x14ac:dyDescent="0.2">
      <c r="B45">
        <v>2</v>
      </c>
      <c r="C45">
        <v>2</v>
      </c>
      <c r="D45">
        <v>101208</v>
      </c>
      <c r="E45" s="9">
        <v>41543</v>
      </c>
      <c r="F45" t="s">
        <v>6</v>
      </c>
      <c r="G45" t="s">
        <v>9</v>
      </c>
      <c r="H45" t="s">
        <v>11</v>
      </c>
      <c r="I45">
        <v>794</v>
      </c>
      <c r="J45" s="8">
        <v>11.894377560000001</v>
      </c>
      <c r="K45" s="11">
        <v>128.000719</v>
      </c>
      <c r="L45" s="8">
        <v>10.761447444753889</v>
      </c>
      <c r="M45" s="21">
        <v>1.8047619050000001</v>
      </c>
    </row>
    <row r="46" spans="2:13" x14ac:dyDescent="0.2">
      <c r="B46">
        <v>9</v>
      </c>
      <c r="C46">
        <v>3</v>
      </c>
      <c r="D46">
        <v>200981</v>
      </c>
      <c r="E46" s="9">
        <v>41590</v>
      </c>
      <c r="F46" t="s">
        <v>6</v>
      </c>
      <c r="G46" t="s">
        <v>9</v>
      </c>
      <c r="H46" t="s">
        <v>11</v>
      </c>
      <c r="I46">
        <v>712</v>
      </c>
      <c r="J46" s="8">
        <v>7.5463720609999996</v>
      </c>
      <c r="K46" s="11">
        <v>223.6876273</v>
      </c>
      <c r="L46" s="8">
        <v>29.641743806408382</v>
      </c>
      <c r="M46" s="21">
        <v>1.6428571430000001</v>
      </c>
    </row>
    <row r="47" spans="2:13" x14ac:dyDescent="0.2">
      <c r="B47">
        <v>9</v>
      </c>
      <c r="C47">
        <v>3</v>
      </c>
      <c r="D47">
        <v>200981</v>
      </c>
      <c r="E47" s="9">
        <v>41591</v>
      </c>
      <c r="F47" t="s">
        <v>6</v>
      </c>
      <c r="G47" t="s">
        <v>9</v>
      </c>
      <c r="H47" t="s">
        <v>11</v>
      </c>
      <c r="I47">
        <v>712</v>
      </c>
      <c r="J47" s="8">
        <v>0</v>
      </c>
      <c r="K47" s="11">
        <v>209.7672312</v>
      </c>
      <c r="L47" s="8">
        <v>26.022813594592879</v>
      </c>
      <c r="M47" s="21">
        <v>1.6428571430000001</v>
      </c>
    </row>
    <row r="48" spans="2:13" x14ac:dyDescent="0.2">
      <c r="B48">
        <v>9</v>
      </c>
      <c r="C48">
        <v>3</v>
      </c>
      <c r="D48">
        <v>200981</v>
      </c>
      <c r="E48" s="9">
        <v>41592</v>
      </c>
      <c r="F48" t="s">
        <v>6</v>
      </c>
      <c r="G48" t="s">
        <v>9</v>
      </c>
      <c r="H48" t="s">
        <v>11</v>
      </c>
      <c r="I48">
        <v>712</v>
      </c>
      <c r="J48" s="8">
        <v>10.118998899999999</v>
      </c>
      <c r="K48" s="11">
        <v>162.45188189999999</v>
      </c>
      <c r="L48" s="8">
        <v>16.054145623041819</v>
      </c>
      <c r="M48" s="21">
        <v>1.6428571430000001</v>
      </c>
    </row>
    <row r="49" spans="2:13" x14ac:dyDescent="0.2">
      <c r="B49">
        <v>7</v>
      </c>
      <c r="C49">
        <v>4</v>
      </c>
      <c r="D49">
        <v>601544</v>
      </c>
      <c r="E49" s="9">
        <v>41576</v>
      </c>
      <c r="F49" t="s">
        <v>6</v>
      </c>
      <c r="G49" t="s">
        <v>9</v>
      </c>
      <c r="H49" t="s">
        <v>11</v>
      </c>
      <c r="I49">
        <v>764</v>
      </c>
      <c r="J49" s="8">
        <v>10.666275389999999</v>
      </c>
      <c r="K49" s="11">
        <v>208.88549370000001</v>
      </c>
      <c r="L49" s="8">
        <v>19.583733408555844</v>
      </c>
      <c r="M49" s="21">
        <v>2.1714285709999999</v>
      </c>
    </row>
    <row r="50" spans="2:13" x14ac:dyDescent="0.2">
      <c r="B50">
        <v>7</v>
      </c>
      <c r="C50">
        <v>4</v>
      </c>
      <c r="D50">
        <v>601544</v>
      </c>
      <c r="E50" s="9">
        <v>41577</v>
      </c>
      <c r="F50" t="s">
        <v>6</v>
      </c>
      <c r="G50" t="s">
        <v>9</v>
      </c>
      <c r="H50" t="s">
        <v>11</v>
      </c>
      <c r="I50">
        <v>764</v>
      </c>
      <c r="J50" s="8">
        <v>12.105376039999999</v>
      </c>
      <c r="K50" s="11">
        <v>168.34789050000001</v>
      </c>
      <c r="L50" s="8">
        <v>13.906869967832904</v>
      </c>
      <c r="M50" s="21">
        <v>2.1714285709999999</v>
      </c>
    </row>
    <row r="51" spans="2:13" x14ac:dyDescent="0.2">
      <c r="B51">
        <v>7</v>
      </c>
      <c r="C51">
        <v>4</v>
      </c>
      <c r="D51">
        <v>601544</v>
      </c>
      <c r="E51" s="9">
        <v>41578</v>
      </c>
      <c r="F51" t="s">
        <v>6</v>
      </c>
      <c r="G51" t="s">
        <v>9</v>
      </c>
      <c r="H51" t="s">
        <v>11</v>
      </c>
      <c r="I51">
        <v>764</v>
      </c>
      <c r="J51" s="8">
        <v>12.528640940000001</v>
      </c>
      <c r="K51" s="11">
        <v>124.70898010000001</v>
      </c>
      <c r="L51" s="8">
        <v>9.9539112579915638</v>
      </c>
      <c r="M51" s="21">
        <v>2.1714285709999999</v>
      </c>
    </row>
    <row r="52" spans="2:13" x14ac:dyDescent="0.2">
      <c r="B52">
        <v>5</v>
      </c>
      <c r="C52">
        <v>5</v>
      </c>
      <c r="D52">
        <v>401011</v>
      </c>
      <c r="E52" s="9">
        <v>41562</v>
      </c>
      <c r="F52" t="s">
        <v>6</v>
      </c>
      <c r="G52" t="s">
        <v>9</v>
      </c>
      <c r="H52" t="s">
        <v>11</v>
      </c>
      <c r="I52">
        <v>722</v>
      </c>
      <c r="J52" s="8">
        <v>9.0910712010000001</v>
      </c>
      <c r="K52" s="11">
        <v>152.36562810000001</v>
      </c>
      <c r="L52" s="8">
        <v>16.759920226258934</v>
      </c>
      <c r="M52" s="21">
        <v>2.0380952379999999</v>
      </c>
    </row>
    <row r="53" spans="2:13" x14ac:dyDescent="0.2">
      <c r="B53">
        <v>5</v>
      </c>
      <c r="C53">
        <v>5</v>
      </c>
      <c r="D53">
        <v>401011</v>
      </c>
      <c r="E53" s="9">
        <v>41563</v>
      </c>
      <c r="F53" t="s">
        <v>6</v>
      </c>
      <c r="G53" t="s">
        <v>9</v>
      </c>
      <c r="H53" t="s">
        <v>11</v>
      </c>
      <c r="I53">
        <v>722</v>
      </c>
      <c r="J53" s="8">
        <v>9.5158876130000003</v>
      </c>
      <c r="K53" s="11">
        <v>125.7927091</v>
      </c>
      <c r="L53" s="8">
        <v>13.219230219590866</v>
      </c>
      <c r="M53" s="21">
        <v>2.0380952379999999</v>
      </c>
    </row>
    <row r="54" spans="2:13" x14ac:dyDescent="0.2">
      <c r="B54">
        <v>5</v>
      </c>
      <c r="C54">
        <v>5</v>
      </c>
      <c r="D54">
        <v>401011</v>
      </c>
      <c r="E54" s="9">
        <v>41564</v>
      </c>
      <c r="F54" t="s">
        <v>6</v>
      </c>
      <c r="G54" t="s">
        <v>9</v>
      </c>
      <c r="H54" t="s">
        <v>11</v>
      </c>
      <c r="I54">
        <v>722</v>
      </c>
      <c r="J54" s="8">
        <v>12.477827209999999</v>
      </c>
      <c r="K54" s="11">
        <v>112.5375181</v>
      </c>
      <c r="L54" s="8">
        <v>9.0189995586579386</v>
      </c>
      <c r="M54" s="21">
        <v>2.0380952379999999</v>
      </c>
    </row>
    <row r="55" spans="2:13" x14ac:dyDescent="0.2">
      <c r="B55">
        <v>10</v>
      </c>
      <c r="C55">
        <v>6</v>
      </c>
      <c r="D55">
        <v>401225</v>
      </c>
      <c r="E55" s="9">
        <v>41597</v>
      </c>
      <c r="F55" t="s">
        <v>6</v>
      </c>
      <c r="G55" t="s">
        <v>9</v>
      </c>
      <c r="H55" t="s">
        <v>11</v>
      </c>
      <c r="I55">
        <v>660</v>
      </c>
      <c r="J55" s="8">
        <v>9.5635242530000006</v>
      </c>
      <c r="K55" s="11">
        <v>158.60745979999999</v>
      </c>
      <c r="L55" s="8">
        <v>16.58462462206295</v>
      </c>
      <c r="M55" s="21">
        <v>1.1952380949999999</v>
      </c>
    </row>
    <row r="56" spans="2:13" x14ac:dyDescent="0.2">
      <c r="B56">
        <v>10</v>
      </c>
      <c r="C56">
        <v>6</v>
      </c>
      <c r="D56">
        <v>401225</v>
      </c>
      <c r="E56" s="9">
        <v>41598</v>
      </c>
      <c r="F56" t="s">
        <v>6</v>
      </c>
      <c r="G56" t="s">
        <v>9</v>
      </c>
      <c r="H56" t="s">
        <v>11</v>
      </c>
      <c r="I56">
        <v>660</v>
      </c>
      <c r="J56" s="8">
        <v>9.3927470339999992</v>
      </c>
      <c r="K56" s="11">
        <v>121.19790999999999</v>
      </c>
      <c r="L56" s="8">
        <v>12.90335080475244</v>
      </c>
      <c r="M56" s="21">
        <v>1.1952380949999999</v>
      </c>
    </row>
    <row r="57" spans="2:13" x14ac:dyDescent="0.2">
      <c r="B57">
        <v>10</v>
      </c>
      <c r="C57">
        <v>6</v>
      </c>
      <c r="D57">
        <v>401225</v>
      </c>
      <c r="E57" s="9">
        <v>41599</v>
      </c>
      <c r="F57" t="s">
        <v>6</v>
      </c>
      <c r="G57" t="s">
        <v>9</v>
      </c>
      <c r="H57" t="s">
        <v>11</v>
      </c>
      <c r="I57">
        <v>660</v>
      </c>
      <c r="J57" s="8">
        <v>6.6603115329999998</v>
      </c>
      <c r="K57" s="11">
        <v>95.019181349999997</v>
      </c>
      <c r="L57" s="8">
        <v>14.266477007750503</v>
      </c>
      <c r="M57" s="21">
        <v>1.1952380949999999</v>
      </c>
    </row>
    <row r="58" spans="2:13" x14ac:dyDescent="0.2">
      <c r="B58">
        <v>10</v>
      </c>
      <c r="C58">
        <v>1</v>
      </c>
      <c r="D58">
        <v>101081</v>
      </c>
      <c r="E58" s="9">
        <v>41597</v>
      </c>
      <c r="F58" t="s">
        <v>7</v>
      </c>
      <c r="G58" t="s">
        <v>9</v>
      </c>
      <c r="H58" t="s">
        <v>2</v>
      </c>
      <c r="I58">
        <v>667</v>
      </c>
      <c r="J58" s="8">
        <v>8.7802616049999997</v>
      </c>
      <c r="K58" s="11">
        <v>110.6802172</v>
      </c>
      <c r="L58" s="8">
        <v>12.605571699250071</v>
      </c>
      <c r="M58" s="21">
        <v>0.63333333300000005</v>
      </c>
    </row>
    <row r="59" spans="2:13" x14ac:dyDescent="0.2">
      <c r="B59">
        <v>10</v>
      </c>
      <c r="C59">
        <v>1</v>
      </c>
      <c r="D59">
        <v>101081</v>
      </c>
      <c r="E59" s="9">
        <v>41598</v>
      </c>
      <c r="F59" t="s">
        <v>7</v>
      </c>
      <c r="G59" t="s">
        <v>9</v>
      </c>
      <c r="H59" t="s">
        <v>2</v>
      </c>
      <c r="I59">
        <v>667</v>
      </c>
      <c r="J59" s="8">
        <v>7.2606009419999999</v>
      </c>
      <c r="K59" s="11">
        <v>115.50498450000001</v>
      </c>
      <c r="L59" s="8">
        <v>15.908460666367802</v>
      </c>
      <c r="M59" s="21">
        <v>0.63333333300000005</v>
      </c>
    </row>
    <row r="60" spans="2:13" x14ac:dyDescent="0.2">
      <c r="B60">
        <v>10</v>
      </c>
      <c r="C60">
        <v>1</v>
      </c>
      <c r="D60">
        <v>101081</v>
      </c>
      <c r="E60" s="9">
        <v>41599</v>
      </c>
      <c r="F60" t="s">
        <v>7</v>
      </c>
      <c r="G60" t="s">
        <v>9</v>
      </c>
      <c r="H60" t="s">
        <v>2</v>
      </c>
      <c r="I60">
        <v>667</v>
      </c>
      <c r="J60" s="8">
        <v>10.29992227</v>
      </c>
      <c r="K60" s="11">
        <v>120.3209186</v>
      </c>
      <c r="L60" s="8">
        <v>11.681730739896157</v>
      </c>
      <c r="M60" s="21">
        <v>0.63333333300000005</v>
      </c>
    </row>
    <row r="61" spans="2:13" x14ac:dyDescent="0.2">
      <c r="B61">
        <v>12</v>
      </c>
      <c r="C61">
        <v>2</v>
      </c>
      <c r="D61">
        <v>302282</v>
      </c>
      <c r="E61" s="9">
        <v>41611</v>
      </c>
      <c r="F61" t="s">
        <v>7</v>
      </c>
      <c r="G61" t="s">
        <v>9</v>
      </c>
      <c r="H61" t="s">
        <v>2</v>
      </c>
      <c r="I61">
        <v>661</v>
      </c>
      <c r="J61" s="8">
        <v>8.3276717290000004</v>
      </c>
      <c r="K61" s="11">
        <v>140.35211849999999</v>
      </c>
      <c r="L61" s="8">
        <v>16.853704500772114</v>
      </c>
      <c r="M61" s="21">
        <v>1.114285714</v>
      </c>
    </row>
    <row r="62" spans="2:13" x14ac:dyDescent="0.2">
      <c r="B62">
        <v>12</v>
      </c>
      <c r="C62">
        <v>2</v>
      </c>
      <c r="D62">
        <v>302282</v>
      </c>
      <c r="E62" s="9">
        <v>41612</v>
      </c>
      <c r="F62" t="s">
        <v>7</v>
      </c>
      <c r="G62" t="s">
        <v>9</v>
      </c>
      <c r="H62" t="s">
        <v>2</v>
      </c>
      <c r="I62">
        <v>661</v>
      </c>
      <c r="J62" s="8">
        <v>8.7569331580000007</v>
      </c>
      <c r="K62" s="11">
        <v>114.39825570000001</v>
      </c>
      <c r="L62" s="8">
        <v>13.063735172568963</v>
      </c>
      <c r="M62" s="21">
        <v>1.114285714</v>
      </c>
    </row>
    <row r="63" spans="2:13" x14ac:dyDescent="0.2">
      <c r="B63">
        <v>12</v>
      </c>
      <c r="C63">
        <v>2</v>
      </c>
      <c r="D63">
        <v>302282</v>
      </c>
      <c r="E63" s="9">
        <v>41613</v>
      </c>
      <c r="F63" t="s">
        <v>7</v>
      </c>
      <c r="G63" t="s">
        <v>9</v>
      </c>
      <c r="H63" t="s">
        <v>2</v>
      </c>
      <c r="I63">
        <v>661</v>
      </c>
      <c r="J63" s="8">
        <v>10.98909259</v>
      </c>
      <c r="K63" s="11">
        <v>92.414958249999998</v>
      </c>
      <c r="L63" s="8">
        <v>8.4096987529340677</v>
      </c>
      <c r="M63" s="21">
        <v>1.114285714</v>
      </c>
    </row>
    <row r="64" spans="2:13" x14ac:dyDescent="0.2">
      <c r="B64">
        <v>2</v>
      </c>
      <c r="C64">
        <v>3</v>
      </c>
      <c r="D64">
        <v>402283</v>
      </c>
      <c r="E64" s="9">
        <v>41541</v>
      </c>
      <c r="F64" t="s">
        <v>7</v>
      </c>
      <c r="G64" t="s">
        <v>9</v>
      </c>
      <c r="H64" t="s">
        <v>2</v>
      </c>
      <c r="I64">
        <v>636</v>
      </c>
      <c r="J64" s="8">
        <v>10.822697959999999</v>
      </c>
      <c r="K64" s="11">
        <v>198.3864245</v>
      </c>
      <c r="L64" s="8">
        <v>18.330588660352859</v>
      </c>
      <c r="M64" s="21">
        <v>1.4238095239999999</v>
      </c>
    </row>
    <row r="65" spans="2:13" x14ac:dyDescent="0.2">
      <c r="B65">
        <v>2</v>
      </c>
      <c r="C65">
        <v>3</v>
      </c>
      <c r="D65">
        <v>402283</v>
      </c>
      <c r="E65" s="9">
        <v>41542</v>
      </c>
      <c r="F65" t="s">
        <v>7</v>
      </c>
      <c r="G65" t="s">
        <v>9</v>
      </c>
      <c r="H65" t="s">
        <v>2</v>
      </c>
      <c r="I65">
        <v>636</v>
      </c>
      <c r="J65" s="8">
        <v>11.68164224</v>
      </c>
      <c r="K65" s="11">
        <v>247.4437576</v>
      </c>
      <c r="L65" s="8">
        <v>21.182274933288831</v>
      </c>
      <c r="M65" s="21">
        <v>1.4238095239999999</v>
      </c>
    </row>
    <row r="66" spans="2:13" x14ac:dyDescent="0.2">
      <c r="B66">
        <v>2</v>
      </c>
      <c r="C66">
        <v>3</v>
      </c>
      <c r="D66">
        <v>402283</v>
      </c>
      <c r="E66" s="9">
        <v>41543</v>
      </c>
      <c r="F66" t="s">
        <v>7</v>
      </c>
      <c r="G66" t="s">
        <v>9</v>
      </c>
      <c r="H66" t="s">
        <v>2</v>
      </c>
      <c r="I66">
        <v>636</v>
      </c>
      <c r="J66" s="8">
        <v>13.914897379999999</v>
      </c>
      <c r="K66" s="11">
        <v>219.98746</v>
      </c>
      <c r="L66" s="8">
        <v>15.809492085524816</v>
      </c>
      <c r="M66" s="21">
        <v>1.4238095239999999</v>
      </c>
    </row>
    <row r="67" spans="2:13" x14ac:dyDescent="0.2">
      <c r="B67">
        <v>9</v>
      </c>
      <c r="C67">
        <v>4</v>
      </c>
      <c r="D67">
        <v>602327</v>
      </c>
      <c r="E67" s="9">
        <v>41590</v>
      </c>
      <c r="F67" t="s">
        <v>7</v>
      </c>
      <c r="G67" t="s">
        <v>9</v>
      </c>
      <c r="H67" t="s">
        <v>2</v>
      </c>
      <c r="I67">
        <v>648</v>
      </c>
      <c r="J67" s="8">
        <v>8.6772856170000008</v>
      </c>
      <c r="K67" s="11">
        <v>184.91564410000001</v>
      </c>
      <c r="L67" s="8">
        <v>21.310309728393026</v>
      </c>
      <c r="M67" s="21">
        <v>1.380952381</v>
      </c>
    </row>
    <row r="68" spans="2:13" x14ac:dyDescent="0.2">
      <c r="B68">
        <v>9</v>
      </c>
      <c r="C68">
        <v>4</v>
      </c>
      <c r="D68">
        <v>602327</v>
      </c>
      <c r="E68" s="9">
        <v>41591</v>
      </c>
      <c r="F68" t="s">
        <v>7</v>
      </c>
      <c r="G68" t="s">
        <v>9</v>
      </c>
      <c r="H68" t="s">
        <v>2</v>
      </c>
      <c r="I68">
        <v>648</v>
      </c>
      <c r="J68" s="8">
        <v>8.8474284720000007</v>
      </c>
      <c r="K68" s="11">
        <v>198.7805851</v>
      </c>
      <c r="L68" s="8">
        <v>22.467611434112534</v>
      </c>
      <c r="M68" s="21">
        <v>1.380952381</v>
      </c>
    </row>
    <row r="69" spans="2:13" x14ac:dyDescent="0.2">
      <c r="B69">
        <v>9</v>
      </c>
      <c r="C69">
        <v>4</v>
      </c>
      <c r="D69">
        <v>602327</v>
      </c>
      <c r="E69" s="9">
        <v>41592</v>
      </c>
      <c r="F69" t="s">
        <v>7</v>
      </c>
      <c r="G69" t="s">
        <v>9</v>
      </c>
      <c r="H69" t="s">
        <v>2</v>
      </c>
      <c r="I69">
        <v>648</v>
      </c>
      <c r="J69" s="8">
        <v>10.54885702</v>
      </c>
      <c r="K69" s="11">
        <v>176.34383600000001</v>
      </c>
      <c r="L69" s="8">
        <v>16.716866639263635</v>
      </c>
      <c r="M69" s="21">
        <v>1.380952381</v>
      </c>
    </row>
    <row r="70" spans="2:13" x14ac:dyDescent="0.2">
      <c r="B70">
        <v>7</v>
      </c>
      <c r="C70">
        <v>5</v>
      </c>
      <c r="D70">
        <v>502291</v>
      </c>
      <c r="E70" s="9">
        <v>41576</v>
      </c>
      <c r="F70" t="s">
        <v>7</v>
      </c>
      <c r="G70" t="s">
        <v>9</v>
      </c>
      <c r="H70" t="s">
        <v>2</v>
      </c>
      <c r="I70">
        <v>689</v>
      </c>
      <c r="J70" s="8">
        <v>10.96456272</v>
      </c>
      <c r="K70" s="11">
        <v>206.14737980000001</v>
      </c>
      <c r="L70" s="8">
        <v>18.801240420101315</v>
      </c>
      <c r="M70" s="21">
        <v>2.0666666669999998</v>
      </c>
    </row>
    <row r="71" spans="2:13" x14ac:dyDescent="0.2">
      <c r="B71">
        <v>7</v>
      </c>
      <c r="C71">
        <v>5</v>
      </c>
      <c r="D71">
        <v>502291</v>
      </c>
      <c r="E71" s="9">
        <v>41577</v>
      </c>
      <c r="F71" t="s">
        <v>7</v>
      </c>
      <c r="G71" t="s">
        <v>9</v>
      </c>
      <c r="H71" t="s">
        <v>2</v>
      </c>
      <c r="I71">
        <v>689</v>
      </c>
      <c r="J71" s="8">
        <v>10.45059884</v>
      </c>
      <c r="K71" s="11">
        <v>221.21166500000001</v>
      </c>
      <c r="L71" s="8">
        <v>21.16736738121698</v>
      </c>
      <c r="M71" s="21">
        <v>2.0666666669999998</v>
      </c>
    </row>
    <row r="72" spans="2:13" x14ac:dyDescent="0.2">
      <c r="B72">
        <v>7</v>
      </c>
      <c r="C72">
        <v>5</v>
      </c>
      <c r="D72">
        <v>502291</v>
      </c>
      <c r="E72" s="9">
        <v>41578</v>
      </c>
      <c r="F72" t="s">
        <v>7</v>
      </c>
      <c r="G72" t="s">
        <v>9</v>
      </c>
      <c r="H72" t="s">
        <v>2</v>
      </c>
      <c r="I72">
        <v>689</v>
      </c>
      <c r="J72" s="8">
        <v>12.934757579999999</v>
      </c>
      <c r="K72" s="11">
        <v>175.43906809999999</v>
      </c>
      <c r="L72" s="8">
        <v>13.563382770409833</v>
      </c>
      <c r="M72" s="21">
        <v>2.0666666669999998</v>
      </c>
    </row>
    <row r="73" spans="2:13" x14ac:dyDescent="0.2">
      <c r="B73">
        <v>5</v>
      </c>
      <c r="C73">
        <v>6</v>
      </c>
      <c r="D73">
        <v>301090</v>
      </c>
      <c r="E73" s="9">
        <v>41562</v>
      </c>
      <c r="F73" t="s">
        <v>7</v>
      </c>
      <c r="G73" t="s">
        <v>9</v>
      </c>
      <c r="H73" t="s">
        <v>2</v>
      </c>
      <c r="I73">
        <v>717</v>
      </c>
      <c r="J73" s="8">
        <v>10.30828831</v>
      </c>
      <c r="K73" s="11">
        <v>109.88790659999999</v>
      </c>
      <c r="L73" s="8">
        <v>10.660150676363843</v>
      </c>
      <c r="M73" s="21">
        <v>1.9380952380000001</v>
      </c>
    </row>
    <row r="74" spans="2:13" x14ac:dyDescent="0.2">
      <c r="B74">
        <v>5</v>
      </c>
      <c r="C74">
        <v>6</v>
      </c>
      <c r="D74">
        <v>301090</v>
      </c>
      <c r="E74" s="9">
        <v>41563</v>
      </c>
      <c r="F74" t="s">
        <v>7</v>
      </c>
      <c r="G74" t="s">
        <v>9</v>
      </c>
      <c r="H74" t="s">
        <v>2</v>
      </c>
      <c r="I74">
        <v>717</v>
      </c>
      <c r="J74" s="8">
        <v>9.9675184510000001</v>
      </c>
      <c r="K74" s="11">
        <v>113.89806539999999</v>
      </c>
      <c r="L74" s="8">
        <v>11.426922955790774</v>
      </c>
      <c r="M74" s="21">
        <v>1.9380952380000001</v>
      </c>
    </row>
    <row r="75" spans="2:13" x14ac:dyDescent="0.2">
      <c r="B75">
        <v>5</v>
      </c>
      <c r="C75">
        <v>6</v>
      </c>
      <c r="D75">
        <v>301090</v>
      </c>
      <c r="E75" s="9">
        <v>41564</v>
      </c>
      <c r="F75" t="s">
        <v>7</v>
      </c>
      <c r="G75" t="s">
        <v>9</v>
      </c>
      <c r="H75" t="s">
        <v>2</v>
      </c>
      <c r="I75">
        <v>717</v>
      </c>
      <c r="J75" s="8">
        <v>11.075020500000001</v>
      </c>
      <c r="K75" s="11">
        <v>104.44321720000001</v>
      </c>
      <c r="L75" s="8">
        <v>9.4305213430530443</v>
      </c>
      <c r="M75" s="21">
        <v>1.9380952380000001</v>
      </c>
    </row>
    <row r="76" spans="2:13" x14ac:dyDescent="0.2">
      <c r="B76">
        <v>11</v>
      </c>
      <c r="C76">
        <v>1</v>
      </c>
      <c r="D76">
        <v>101053</v>
      </c>
      <c r="E76" s="9">
        <v>41604</v>
      </c>
      <c r="F76" t="s">
        <v>7</v>
      </c>
      <c r="G76" t="s">
        <v>9</v>
      </c>
      <c r="H76" t="s">
        <v>10</v>
      </c>
      <c r="I76">
        <v>605</v>
      </c>
      <c r="J76" s="8">
        <v>8.3331689789999999</v>
      </c>
      <c r="K76" s="11">
        <v>130.38806360000001</v>
      </c>
      <c r="L76" s="8">
        <v>15.646876227829342</v>
      </c>
      <c r="M76" s="21">
        <v>0.485714286</v>
      </c>
    </row>
    <row r="77" spans="2:13" x14ac:dyDescent="0.2">
      <c r="B77">
        <v>11</v>
      </c>
      <c r="C77">
        <v>1</v>
      </c>
      <c r="D77">
        <v>101053</v>
      </c>
      <c r="E77" s="9">
        <v>41605</v>
      </c>
      <c r="F77" t="s">
        <v>7</v>
      </c>
      <c r="G77" t="s">
        <v>9</v>
      </c>
      <c r="H77" t="s">
        <v>10</v>
      </c>
      <c r="I77">
        <v>605</v>
      </c>
      <c r="J77" s="8">
        <v>7.32308789</v>
      </c>
      <c r="K77" s="11">
        <v>117.6545177</v>
      </c>
      <c r="L77" s="8">
        <v>16.066244112768665</v>
      </c>
      <c r="M77" s="21">
        <v>0.485714286</v>
      </c>
    </row>
    <row r="78" spans="2:13" x14ac:dyDescent="0.2">
      <c r="B78">
        <v>11</v>
      </c>
      <c r="C78">
        <v>1</v>
      </c>
      <c r="D78">
        <v>101053</v>
      </c>
      <c r="E78" s="9">
        <v>41606</v>
      </c>
      <c r="F78" t="s">
        <v>7</v>
      </c>
      <c r="G78" t="s">
        <v>9</v>
      </c>
      <c r="H78" t="s">
        <v>10</v>
      </c>
      <c r="I78">
        <v>605</v>
      </c>
      <c r="J78" s="8">
        <v>3.9561509290000001</v>
      </c>
      <c r="K78" s="11">
        <v>126.5032451</v>
      </c>
      <c r="L78" s="8">
        <v>31.976344525353166</v>
      </c>
      <c r="M78" s="21">
        <v>0.485714286</v>
      </c>
    </row>
    <row r="79" spans="2:13" x14ac:dyDescent="0.2">
      <c r="B79">
        <v>4</v>
      </c>
      <c r="C79">
        <v>2</v>
      </c>
      <c r="D79">
        <v>501071</v>
      </c>
      <c r="E79" s="9">
        <v>41555</v>
      </c>
      <c r="F79" t="s">
        <v>7</v>
      </c>
      <c r="G79" t="s">
        <v>9</v>
      </c>
      <c r="H79" t="s">
        <v>10</v>
      </c>
      <c r="I79">
        <v>668</v>
      </c>
      <c r="J79" s="8">
        <v>9.4041089489999994</v>
      </c>
      <c r="K79" s="11">
        <v>109.5796773</v>
      </c>
      <c r="L79" s="8">
        <v>11.652318991014276</v>
      </c>
      <c r="M79" s="21">
        <v>1.4380952380000001</v>
      </c>
    </row>
    <row r="80" spans="2:13" x14ac:dyDescent="0.2">
      <c r="B80">
        <v>4</v>
      </c>
      <c r="C80">
        <v>2</v>
      </c>
      <c r="D80">
        <v>501071</v>
      </c>
      <c r="E80" s="9">
        <v>41556</v>
      </c>
      <c r="F80" t="s">
        <v>7</v>
      </c>
      <c r="G80" t="s">
        <v>9</v>
      </c>
      <c r="H80" t="s">
        <v>10</v>
      </c>
      <c r="I80">
        <v>668</v>
      </c>
      <c r="J80" s="8">
        <v>10.16426025</v>
      </c>
      <c r="K80" s="11">
        <v>107.941667</v>
      </c>
      <c r="L80" s="8">
        <v>10.619726802056254</v>
      </c>
      <c r="M80" s="21">
        <v>1.4380952380000001</v>
      </c>
    </row>
    <row r="81" spans="2:13" x14ac:dyDescent="0.2">
      <c r="B81">
        <v>4</v>
      </c>
      <c r="C81">
        <v>2</v>
      </c>
      <c r="D81">
        <v>501071</v>
      </c>
      <c r="E81" s="9">
        <v>41557</v>
      </c>
      <c r="F81" t="s">
        <v>7</v>
      </c>
      <c r="G81" t="s">
        <v>9</v>
      </c>
      <c r="H81" t="s">
        <v>10</v>
      </c>
      <c r="I81">
        <v>668</v>
      </c>
      <c r="J81" s="8">
        <v>11.09598411</v>
      </c>
      <c r="K81" s="11">
        <v>108.90783070000001</v>
      </c>
      <c r="L81" s="8">
        <v>9.8150672910435528</v>
      </c>
      <c r="M81" s="21">
        <v>1.4380952380000001</v>
      </c>
    </row>
    <row r="82" spans="2:13" x14ac:dyDescent="0.2">
      <c r="B82">
        <v>6</v>
      </c>
      <c r="C82">
        <v>3</v>
      </c>
      <c r="D82">
        <v>702314</v>
      </c>
      <c r="E82" s="9">
        <v>41569</v>
      </c>
      <c r="F82" t="s">
        <v>7</v>
      </c>
      <c r="G82" t="s">
        <v>9</v>
      </c>
      <c r="H82" t="s">
        <v>10</v>
      </c>
      <c r="I82">
        <v>652</v>
      </c>
      <c r="J82" s="8">
        <v>6.6237872209999997</v>
      </c>
      <c r="K82" s="11">
        <v>112.9328287</v>
      </c>
      <c r="L82" s="8">
        <v>17.049585823342682</v>
      </c>
      <c r="M82" s="21">
        <v>0.73333333300000003</v>
      </c>
    </row>
    <row r="83" spans="2:13" x14ac:dyDescent="0.2">
      <c r="B83">
        <v>6</v>
      </c>
      <c r="C83">
        <v>3</v>
      </c>
      <c r="D83">
        <v>702314</v>
      </c>
      <c r="E83" s="9">
        <v>41570</v>
      </c>
      <c r="F83" t="s">
        <v>7</v>
      </c>
      <c r="G83" t="s">
        <v>9</v>
      </c>
      <c r="H83" t="s">
        <v>10</v>
      </c>
      <c r="I83">
        <v>652</v>
      </c>
      <c r="J83" s="8">
        <v>6.0293447779999996</v>
      </c>
      <c r="K83" s="11">
        <v>100.3315547</v>
      </c>
      <c r="L83" s="8">
        <v>16.640540289898812</v>
      </c>
      <c r="M83" s="21">
        <v>0.73333333300000003</v>
      </c>
    </row>
    <row r="84" spans="2:13" x14ac:dyDescent="0.2">
      <c r="B84">
        <v>6</v>
      </c>
      <c r="C84">
        <v>3</v>
      </c>
      <c r="D84">
        <v>702314</v>
      </c>
      <c r="E84" s="9">
        <v>41571</v>
      </c>
      <c r="F84" t="s">
        <v>7</v>
      </c>
      <c r="G84" t="s">
        <v>9</v>
      </c>
      <c r="H84" t="s">
        <v>10</v>
      </c>
      <c r="I84">
        <v>652</v>
      </c>
      <c r="J84" s="8">
        <v>6.7087075699999996</v>
      </c>
      <c r="K84" s="11">
        <v>100.6355288</v>
      </c>
      <c r="L84" s="8">
        <v>15.000732667201353</v>
      </c>
      <c r="M84" s="21">
        <v>0.73333333300000003</v>
      </c>
    </row>
    <row r="85" spans="2:13" x14ac:dyDescent="0.2">
      <c r="B85">
        <v>8</v>
      </c>
      <c r="C85">
        <v>4</v>
      </c>
      <c r="D85">
        <v>202386</v>
      </c>
      <c r="E85" s="9">
        <v>41583</v>
      </c>
      <c r="F85" t="s">
        <v>7</v>
      </c>
      <c r="G85" t="s">
        <v>9</v>
      </c>
      <c r="H85" t="s">
        <v>10</v>
      </c>
      <c r="I85">
        <v>641</v>
      </c>
      <c r="J85" s="8">
        <v>9.6645315239999992</v>
      </c>
      <c r="K85" s="11">
        <v>137.59812959999999</v>
      </c>
      <c r="L85" s="8">
        <v>14.237433988217804</v>
      </c>
      <c r="M85" s="21">
        <v>1.204761905</v>
      </c>
    </row>
    <row r="86" spans="2:13" x14ac:dyDescent="0.2">
      <c r="B86">
        <v>8</v>
      </c>
      <c r="C86">
        <v>4</v>
      </c>
      <c r="D86">
        <v>202386</v>
      </c>
      <c r="E86" s="9">
        <v>41584</v>
      </c>
      <c r="F86" t="s">
        <v>7</v>
      </c>
      <c r="G86" t="s">
        <v>9</v>
      </c>
      <c r="H86" t="s">
        <v>10</v>
      </c>
      <c r="I86">
        <v>641</v>
      </c>
      <c r="J86" s="8">
        <v>9.151370558</v>
      </c>
      <c r="K86" s="11">
        <v>169.35095319999999</v>
      </c>
      <c r="L86" s="8">
        <v>18.505528994447261</v>
      </c>
      <c r="M86" s="21">
        <v>1.204761905</v>
      </c>
    </row>
    <row r="87" spans="2:13" x14ac:dyDescent="0.2">
      <c r="B87">
        <v>8</v>
      </c>
      <c r="C87">
        <v>4</v>
      </c>
      <c r="D87">
        <v>202386</v>
      </c>
      <c r="E87" s="9">
        <v>41585</v>
      </c>
      <c r="F87" t="s">
        <v>7</v>
      </c>
      <c r="G87" t="s">
        <v>9</v>
      </c>
      <c r="H87" t="s">
        <v>10</v>
      </c>
      <c r="I87">
        <v>641</v>
      </c>
      <c r="J87" s="8">
        <v>9.9785539320000005</v>
      </c>
      <c r="K87" s="11">
        <v>172.1095554</v>
      </c>
      <c r="L87" s="8">
        <v>17.247945601422842</v>
      </c>
      <c r="M87" s="21">
        <v>1.204761905</v>
      </c>
    </row>
    <row r="88" spans="2:13" x14ac:dyDescent="0.2">
      <c r="B88">
        <v>3</v>
      </c>
      <c r="C88">
        <v>5</v>
      </c>
      <c r="D88">
        <v>202274</v>
      </c>
      <c r="E88" s="9">
        <v>41548</v>
      </c>
      <c r="F88" t="s">
        <v>7</v>
      </c>
      <c r="G88" t="s">
        <v>9</v>
      </c>
      <c r="H88" t="s">
        <v>10</v>
      </c>
      <c r="I88">
        <v>682</v>
      </c>
      <c r="J88" s="8">
        <v>11.23301624</v>
      </c>
      <c r="K88" s="11">
        <v>120.6966912</v>
      </c>
      <c r="L88" s="8">
        <v>10.744815873247594</v>
      </c>
      <c r="M88" s="21">
        <v>1.2857142859999999</v>
      </c>
    </row>
    <row r="89" spans="2:13" x14ac:dyDescent="0.2">
      <c r="B89">
        <v>3</v>
      </c>
      <c r="C89">
        <v>5</v>
      </c>
      <c r="D89">
        <v>202274</v>
      </c>
      <c r="E89" s="9">
        <v>41549</v>
      </c>
      <c r="F89" t="s">
        <v>7</v>
      </c>
      <c r="G89" t="s">
        <v>9</v>
      </c>
      <c r="H89" t="s">
        <v>10</v>
      </c>
      <c r="I89">
        <v>682</v>
      </c>
      <c r="J89" s="8">
        <v>11.71239024</v>
      </c>
      <c r="K89" s="11">
        <v>128.96379569999999</v>
      </c>
      <c r="L89" s="8">
        <v>11.010886169038711</v>
      </c>
      <c r="M89" s="21">
        <v>1.2857142859999999</v>
      </c>
    </row>
    <row r="90" spans="2:13" x14ac:dyDescent="0.2">
      <c r="B90">
        <v>3</v>
      </c>
      <c r="C90">
        <v>5</v>
      </c>
      <c r="D90">
        <v>202274</v>
      </c>
      <c r="E90" s="9">
        <v>41550</v>
      </c>
      <c r="F90" t="s">
        <v>7</v>
      </c>
      <c r="G90" t="s">
        <v>9</v>
      </c>
      <c r="H90" t="s">
        <v>10</v>
      </c>
      <c r="I90">
        <v>682</v>
      </c>
      <c r="J90" s="8">
        <v>15.38854192</v>
      </c>
      <c r="K90" s="11">
        <v>114.57271179999999</v>
      </c>
      <c r="L90" s="8">
        <v>7.4453260351517434</v>
      </c>
      <c r="M90" s="21">
        <v>1.2857142859999999</v>
      </c>
    </row>
    <row r="91" spans="2:13" x14ac:dyDescent="0.2">
      <c r="B91">
        <v>1</v>
      </c>
      <c r="C91">
        <v>6</v>
      </c>
      <c r="D91">
        <v>701094</v>
      </c>
      <c r="E91" s="9">
        <v>41534</v>
      </c>
      <c r="F91" t="s">
        <v>7</v>
      </c>
      <c r="G91" t="s">
        <v>9</v>
      </c>
      <c r="H91" t="s">
        <v>10</v>
      </c>
      <c r="I91">
        <v>734</v>
      </c>
      <c r="J91" s="8">
        <v>10.33994234</v>
      </c>
      <c r="K91" s="11">
        <v>168.8032852</v>
      </c>
      <c r="L91" s="8">
        <v>16.325360398479745</v>
      </c>
      <c r="M91" s="21">
        <v>1.6</v>
      </c>
    </row>
    <row r="92" spans="2:13" x14ac:dyDescent="0.2">
      <c r="B92">
        <v>1</v>
      </c>
      <c r="C92">
        <v>6</v>
      </c>
      <c r="D92">
        <v>701094</v>
      </c>
      <c r="E92" s="9">
        <v>41535</v>
      </c>
      <c r="F92" t="s">
        <v>7</v>
      </c>
      <c r="G92" t="s">
        <v>9</v>
      </c>
      <c r="H92" t="s">
        <v>10</v>
      </c>
      <c r="I92">
        <v>734</v>
      </c>
      <c r="J92" s="8">
        <v>12.134477779999999</v>
      </c>
      <c r="K92" s="11">
        <v>168.10120359999999</v>
      </c>
      <c r="L92" s="8">
        <v>13.853188134479407</v>
      </c>
      <c r="M92" s="21">
        <v>1.6</v>
      </c>
    </row>
    <row r="93" spans="2:13" x14ac:dyDescent="0.2">
      <c r="B93">
        <v>1</v>
      </c>
      <c r="C93">
        <v>6</v>
      </c>
      <c r="D93">
        <v>701094</v>
      </c>
      <c r="E93" s="9">
        <v>41536</v>
      </c>
      <c r="F93" t="s">
        <v>7</v>
      </c>
      <c r="G93" t="s">
        <v>9</v>
      </c>
      <c r="H93" t="s">
        <v>10</v>
      </c>
      <c r="I93">
        <v>734</v>
      </c>
      <c r="J93" s="8">
        <v>13.11923255</v>
      </c>
      <c r="K93" s="11">
        <v>180.07195139999999</v>
      </c>
      <c r="L93" s="8">
        <v>13.725799181751679</v>
      </c>
      <c r="M93" s="21">
        <v>1.6</v>
      </c>
    </row>
    <row r="94" spans="2:13" x14ac:dyDescent="0.2">
      <c r="B94">
        <v>6</v>
      </c>
      <c r="C94">
        <v>1</v>
      </c>
      <c r="D94">
        <v>702293</v>
      </c>
      <c r="E94" s="9">
        <v>41569</v>
      </c>
      <c r="F94" t="s">
        <v>7</v>
      </c>
      <c r="G94" t="s">
        <v>9</v>
      </c>
      <c r="H94" t="s">
        <v>11</v>
      </c>
      <c r="I94">
        <v>653</v>
      </c>
      <c r="J94" s="8">
        <v>6.580771887</v>
      </c>
      <c r="K94" s="11">
        <v>123.33060999999999</v>
      </c>
      <c r="L94" s="8">
        <v>18.741055322648961</v>
      </c>
      <c r="M94" s="21">
        <v>1.278911565</v>
      </c>
    </row>
    <row r="95" spans="2:13" x14ac:dyDescent="0.2">
      <c r="B95">
        <v>6</v>
      </c>
      <c r="C95">
        <v>1</v>
      </c>
      <c r="D95">
        <v>702293</v>
      </c>
      <c r="E95" s="9">
        <v>41570</v>
      </c>
      <c r="F95" t="s">
        <v>7</v>
      </c>
      <c r="G95" t="s">
        <v>9</v>
      </c>
      <c r="H95" t="s">
        <v>11</v>
      </c>
      <c r="I95">
        <v>653</v>
      </c>
      <c r="J95" s="8">
        <v>7.1790238759999996</v>
      </c>
      <c r="K95" s="11">
        <v>136.8933026</v>
      </c>
      <c r="L95" s="8">
        <v>19.068511954340241</v>
      </c>
      <c r="M95" s="21">
        <v>1.278911565</v>
      </c>
    </row>
    <row r="96" spans="2:13" x14ac:dyDescent="0.2">
      <c r="B96">
        <v>6</v>
      </c>
      <c r="C96">
        <v>1</v>
      </c>
      <c r="D96">
        <v>702293</v>
      </c>
      <c r="E96" s="9">
        <v>41571</v>
      </c>
      <c r="F96" t="s">
        <v>7</v>
      </c>
      <c r="G96" t="s">
        <v>9</v>
      </c>
      <c r="H96" t="s">
        <v>11</v>
      </c>
      <c r="I96">
        <v>653</v>
      </c>
      <c r="J96" s="8">
        <v>10.34121296</v>
      </c>
      <c r="K96" s="11">
        <v>141.25173430000001</v>
      </c>
      <c r="L96" s="8">
        <v>13.659106997057723</v>
      </c>
      <c r="M96" s="21">
        <v>1.278911565</v>
      </c>
    </row>
    <row r="97" spans="2:13" x14ac:dyDescent="0.2">
      <c r="B97">
        <v>8</v>
      </c>
      <c r="C97">
        <v>2</v>
      </c>
      <c r="D97">
        <v>502312</v>
      </c>
      <c r="E97" s="9">
        <v>41583</v>
      </c>
      <c r="F97" t="s">
        <v>7</v>
      </c>
      <c r="G97" t="s">
        <v>9</v>
      </c>
      <c r="H97" t="s">
        <v>11</v>
      </c>
      <c r="I97">
        <v>588</v>
      </c>
      <c r="J97" s="8">
        <v>4.8240822550000004</v>
      </c>
      <c r="K97" s="11">
        <v>107.1667387</v>
      </c>
      <c r="L97" s="8">
        <v>22.214948467954759</v>
      </c>
      <c r="M97" s="21">
        <v>1.0333333330000001</v>
      </c>
    </row>
    <row r="98" spans="2:13" x14ac:dyDescent="0.2">
      <c r="B98">
        <v>8</v>
      </c>
      <c r="C98">
        <v>2</v>
      </c>
      <c r="D98">
        <v>502312</v>
      </c>
      <c r="E98" s="9">
        <v>41584</v>
      </c>
      <c r="F98" t="s">
        <v>7</v>
      </c>
      <c r="G98" t="s">
        <v>9</v>
      </c>
      <c r="H98" t="s">
        <v>11</v>
      </c>
      <c r="I98">
        <v>588</v>
      </c>
      <c r="J98" s="8">
        <v>7.1499790560000003</v>
      </c>
      <c r="K98" s="11">
        <v>103.9707614</v>
      </c>
      <c r="L98" s="8">
        <v>14.541407825908461</v>
      </c>
      <c r="M98" s="21">
        <v>1.0333333330000001</v>
      </c>
    </row>
    <row r="99" spans="2:13" x14ac:dyDescent="0.2">
      <c r="B99">
        <v>8</v>
      </c>
      <c r="C99">
        <v>2</v>
      </c>
      <c r="D99">
        <v>502312</v>
      </c>
      <c r="E99" s="9">
        <v>41585</v>
      </c>
      <c r="F99" t="s">
        <v>7</v>
      </c>
      <c r="G99" t="s">
        <v>9</v>
      </c>
      <c r="H99" t="s">
        <v>11</v>
      </c>
      <c r="I99">
        <v>588</v>
      </c>
      <c r="J99" s="8">
        <v>7.2891093769999999</v>
      </c>
      <c r="K99" s="11">
        <v>78.843586669999993</v>
      </c>
      <c r="L99" s="8">
        <v>10.816628286410744</v>
      </c>
      <c r="M99" s="21">
        <v>1.0333333330000001</v>
      </c>
    </row>
    <row r="100" spans="2:13" x14ac:dyDescent="0.2">
      <c r="B100">
        <v>3</v>
      </c>
      <c r="C100">
        <v>3</v>
      </c>
      <c r="D100">
        <v>202434</v>
      </c>
      <c r="E100" s="9">
        <v>41548</v>
      </c>
      <c r="F100" t="s">
        <v>7</v>
      </c>
      <c r="G100" t="s">
        <v>9</v>
      </c>
      <c r="H100" t="s">
        <v>11</v>
      </c>
      <c r="I100">
        <v>696</v>
      </c>
      <c r="J100" s="8">
        <v>11.636295349999999</v>
      </c>
      <c r="K100" s="11">
        <v>151.0122643</v>
      </c>
      <c r="L100" s="8">
        <v>12.97769262104541</v>
      </c>
      <c r="M100" s="21">
        <v>1.223809524</v>
      </c>
    </row>
    <row r="101" spans="2:13" x14ac:dyDescent="0.2">
      <c r="B101">
        <v>3</v>
      </c>
      <c r="C101">
        <v>3</v>
      </c>
      <c r="D101">
        <v>202434</v>
      </c>
      <c r="E101" s="9">
        <v>41549</v>
      </c>
      <c r="F101" t="s">
        <v>7</v>
      </c>
      <c r="G101" t="s">
        <v>9</v>
      </c>
      <c r="H101" t="s">
        <v>11</v>
      </c>
      <c r="I101">
        <v>696</v>
      </c>
      <c r="J101" s="8">
        <v>11.61103924</v>
      </c>
      <c r="K101" s="11">
        <v>146.41442230000001</v>
      </c>
      <c r="L101" s="8">
        <v>12.609932605825902</v>
      </c>
      <c r="M101" s="21">
        <v>1.223809524</v>
      </c>
    </row>
    <row r="102" spans="2:13" x14ac:dyDescent="0.2">
      <c r="B102">
        <v>3</v>
      </c>
      <c r="C102">
        <v>3</v>
      </c>
      <c r="D102">
        <v>202434</v>
      </c>
      <c r="E102" s="9">
        <v>41550</v>
      </c>
      <c r="F102" t="s">
        <v>7</v>
      </c>
      <c r="G102" t="s">
        <v>9</v>
      </c>
      <c r="H102" t="s">
        <v>11</v>
      </c>
      <c r="I102">
        <v>696</v>
      </c>
      <c r="J102" s="8">
        <v>12.127085429999999</v>
      </c>
      <c r="K102" s="11">
        <v>123.7019876</v>
      </c>
      <c r="L102" s="8">
        <v>10.200471359258826</v>
      </c>
      <c r="M102" s="21">
        <v>1.223809524</v>
      </c>
    </row>
    <row r="103" spans="2:13" x14ac:dyDescent="0.2">
      <c r="B103">
        <v>1</v>
      </c>
      <c r="C103">
        <v>4</v>
      </c>
      <c r="D103">
        <v>101046</v>
      </c>
      <c r="E103" s="9">
        <v>41534</v>
      </c>
      <c r="F103" t="s">
        <v>7</v>
      </c>
      <c r="G103" t="s">
        <v>9</v>
      </c>
      <c r="H103" t="s">
        <v>11</v>
      </c>
      <c r="I103">
        <v>699</v>
      </c>
      <c r="J103" s="8">
        <v>10.84715976</v>
      </c>
      <c r="K103" s="11">
        <v>126.5177621</v>
      </c>
      <c r="L103" s="8">
        <v>11.66367647377584</v>
      </c>
      <c r="M103" s="21">
        <v>1.3523809520000001</v>
      </c>
    </row>
    <row r="104" spans="2:13" x14ac:dyDescent="0.2">
      <c r="B104">
        <v>1</v>
      </c>
      <c r="C104">
        <v>4</v>
      </c>
      <c r="D104">
        <v>101046</v>
      </c>
      <c r="E104" s="9">
        <v>41535</v>
      </c>
      <c r="F104" t="s">
        <v>7</v>
      </c>
      <c r="G104" t="s">
        <v>9</v>
      </c>
      <c r="H104" t="s">
        <v>11</v>
      </c>
      <c r="I104">
        <v>699</v>
      </c>
      <c r="J104" s="8">
        <v>7.1453512720000001</v>
      </c>
      <c r="K104" s="11">
        <v>154.2768547</v>
      </c>
      <c r="L104" s="8">
        <v>21.591220477088953</v>
      </c>
      <c r="M104" s="21">
        <v>1.3523809520000001</v>
      </c>
    </row>
    <row r="105" spans="2:13" x14ac:dyDescent="0.2">
      <c r="B105">
        <v>1</v>
      </c>
      <c r="C105">
        <v>4</v>
      </c>
      <c r="D105">
        <v>101046</v>
      </c>
      <c r="E105" s="9">
        <v>41536</v>
      </c>
      <c r="F105" t="s">
        <v>7</v>
      </c>
      <c r="G105" t="s">
        <v>9</v>
      </c>
      <c r="H105" t="s">
        <v>11</v>
      </c>
      <c r="I105">
        <v>699</v>
      </c>
      <c r="J105" s="8">
        <v>14.329760739999999</v>
      </c>
      <c r="K105" s="11">
        <v>157.8599955</v>
      </c>
      <c r="L105" s="8">
        <v>11.016233862115412</v>
      </c>
      <c r="M105" s="21">
        <v>1.3523809520000001</v>
      </c>
    </row>
    <row r="106" spans="2:13" x14ac:dyDescent="0.2">
      <c r="B106">
        <v>11</v>
      </c>
      <c r="C106">
        <v>5</v>
      </c>
      <c r="D106">
        <v>702321</v>
      </c>
      <c r="E106" s="9">
        <v>41604</v>
      </c>
      <c r="F106" t="s">
        <v>7</v>
      </c>
      <c r="G106" t="s">
        <v>9</v>
      </c>
      <c r="H106" t="s">
        <v>11</v>
      </c>
      <c r="I106">
        <v>621</v>
      </c>
      <c r="J106" s="8">
        <v>10.250107760000001</v>
      </c>
      <c r="K106" s="11">
        <v>129.05327550000001</v>
      </c>
      <c r="L106" s="8">
        <v>12.590431098062915</v>
      </c>
      <c r="M106" s="21">
        <v>1</v>
      </c>
    </row>
    <row r="107" spans="2:13" x14ac:dyDescent="0.2">
      <c r="B107">
        <v>11</v>
      </c>
      <c r="C107">
        <v>5</v>
      </c>
      <c r="D107">
        <v>702321</v>
      </c>
      <c r="E107" s="9">
        <v>41605</v>
      </c>
      <c r="F107" t="s">
        <v>7</v>
      </c>
      <c r="G107" t="s">
        <v>9</v>
      </c>
      <c r="H107" t="s">
        <v>11</v>
      </c>
      <c r="I107">
        <v>621</v>
      </c>
      <c r="J107" s="8">
        <v>10.080684489999999</v>
      </c>
      <c r="K107" s="11">
        <v>121.6350329</v>
      </c>
      <c r="L107" s="8">
        <v>12.066148188712928</v>
      </c>
      <c r="M107" s="21">
        <v>1</v>
      </c>
    </row>
    <row r="108" spans="2:13" x14ac:dyDescent="0.2">
      <c r="B108">
        <v>11</v>
      </c>
      <c r="C108">
        <v>5</v>
      </c>
      <c r="D108">
        <v>702321</v>
      </c>
      <c r="E108" s="9">
        <v>41606</v>
      </c>
      <c r="F108" t="s">
        <v>7</v>
      </c>
      <c r="G108" t="s">
        <v>9</v>
      </c>
      <c r="H108" t="s">
        <v>11</v>
      </c>
      <c r="I108">
        <v>621</v>
      </c>
      <c r="J108" s="8">
        <v>10.33481939</v>
      </c>
      <c r="K108" s="11">
        <v>102.8748659</v>
      </c>
      <c r="L108" s="8">
        <v>9.9542006510091525</v>
      </c>
      <c r="M108" s="21">
        <v>1</v>
      </c>
    </row>
    <row r="109" spans="2:13" x14ac:dyDescent="0.2">
      <c r="B109">
        <v>4</v>
      </c>
      <c r="C109">
        <v>6</v>
      </c>
      <c r="D109">
        <v>602299</v>
      </c>
      <c r="E109" s="9">
        <v>41555</v>
      </c>
      <c r="F109" t="s">
        <v>7</v>
      </c>
      <c r="G109" t="s">
        <v>9</v>
      </c>
      <c r="H109" t="s">
        <v>11</v>
      </c>
      <c r="I109">
        <v>687</v>
      </c>
      <c r="J109" s="8">
        <v>9.6328621880000007</v>
      </c>
      <c r="K109" s="11">
        <v>182.85458489999999</v>
      </c>
      <c r="L109" s="8">
        <v>18.982373185800213</v>
      </c>
      <c r="M109" s="21">
        <v>1.2809523810000001</v>
      </c>
    </row>
    <row r="110" spans="2:13" x14ac:dyDescent="0.2">
      <c r="B110">
        <v>4</v>
      </c>
      <c r="C110">
        <v>6</v>
      </c>
      <c r="D110">
        <v>602299</v>
      </c>
      <c r="E110" s="9">
        <v>41556</v>
      </c>
      <c r="F110" t="s">
        <v>7</v>
      </c>
      <c r="G110" t="s">
        <v>9</v>
      </c>
      <c r="H110" t="s">
        <v>11</v>
      </c>
      <c r="I110">
        <v>687</v>
      </c>
      <c r="J110" s="8">
        <v>13.84901501</v>
      </c>
      <c r="K110" s="11">
        <v>171.48734400000001</v>
      </c>
      <c r="L110" s="8">
        <v>12.382638323099052</v>
      </c>
      <c r="M110" s="21">
        <v>1.2809523810000001</v>
      </c>
    </row>
    <row r="111" spans="2:13" x14ac:dyDescent="0.2">
      <c r="B111">
        <v>4</v>
      </c>
      <c r="C111">
        <v>6</v>
      </c>
      <c r="D111">
        <v>602299</v>
      </c>
      <c r="E111" s="9">
        <v>41557</v>
      </c>
      <c r="F111" t="s">
        <v>7</v>
      </c>
      <c r="G111" t="s">
        <v>9</v>
      </c>
      <c r="H111" t="s">
        <v>11</v>
      </c>
      <c r="I111">
        <v>687</v>
      </c>
      <c r="J111" s="8">
        <v>15.37835409</v>
      </c>
      <c r="K111" s="11">
        <v>160.9965977</v>
      </c>
      <c r="L111" s="8">
        <v>10.469039583676278</v>
      </c>
      <c r="M111" s="21">
        <v>1.2809523810000001</v>
      </c>
    </row>
    <row r="112" spans="2:13" x14ac:dyDescent="0.2">
      <c r="B112">
        <v>9</v>
      </c>
      <c r="C112">
        <v>1</v>
      </c>
      <c r="D112">
        <v>701007</v>
      </c>
      <c r="E112" s="9">
        <v>41590</v>
      </c>
      <c r="F112" t="s">
        <v>6</v>
      </c>
      <c r="G112" t="s">
        <v>8</v>
      </c>
      <c r="H112" t="s">
        <v>2</v>
      </c>
      <c r="I112">
        <v>731</v>
      </c>
      <c r="J112" s="8">
        <v>9.3617813559999998</v>
      </c>
      <c r="K112" s="11">
        <v>265.65759320000001</v>
      </c>
      <c r="L112" s="8">
        <v>28.37682093800867</v>
      </c>
      <c r="M112" s="21">
        <v>1.6333333329999999</v>
      </c>
    </row>
    <row r="113" spans="2:13" x14ac:dyDescent="0.2">
      <c r="B113">
        <v>9</v>
      </c>
      <c r="C113">
        <v>1</v>
      </c>
      <c r="D113">
        <v>701007</v>
      </c>
      <c r="E113" s="9">
        <v>41591</v>
      </c>
      <c r="F113" t="s">
        <v>6</v>
      </c>
      <c r="G113" t="s">
        <v>8</v>
      </c>
      <c r="H113" t="s">
        <v>2</v>
      </c>
      <c r="I113">
        <v>731</v>
      </c>
      <c r="J113" s="8">
        <v>9.8097134780000008</v>
      </c>
      <c r="K113" s="11">
        <v>268.93872920000001</v>
      </c>
      <c r="L113" s="8">
        <v>27.415553961197968</v>
      </c>
      <c r="M113" s="21">
        <v>1.6333333329999999</v>
      </c>
    </row>
    <row r="114" spans="2:13" x14ac:dyDescent="0.2">
      <c r="B114">
        <v>9</v>
      </c>
      <c r="C114">
        <v>1</v>
      </c>
      <c r="D114">
        <v>701007</v>
      </c>
      <c r="E114" s="9">
        <v>41592</v>
      </c>
      <c r="F114" t="s">
        <v>6</v>
      </c>
      <c r="G114" t="s">
        <v>8</v>
      </c>
      <c r="H114" t="s">
        <v>2</v>
      </c>
      <c r="I114">
        <v>731</v>
      </c>
      <c r="J114" s="8">
        <v>11.55664876</v>
      </c>
      <c r="K114" s="11">
        <v>164.54063880000001</v>
      </c>
      <c r="L114" s="8">
        <v>14.237746791224623</v>
      </c>
      <c r="M114" s="21">
        <v>1.6333333329999999</v>
      </c>
    </row>
    <row r="115" spans="2:13" x14ac:dyDescent="0.2">
      <c r="B115">
        <v>7</v>
      </c>
      <c r="C115">
        <v>2</v>
      </c>
      <c r="D115">
        <v>400983</v>
      </c>
      <c r="E115" s="9">
        <v>41576</v>
      </c>
      <c r="F115" t="s">
        <v>6</v>
      </c>
      <c r="G115" t="s">
        <v>8</v>
      </c>
      <c r="H115" t="s">
        <v>2</v>
      </c>
      <c r="I115">
        <v>749</v>
      </c>
      <c r="J115" s="8">
        <v>10.472465290000001</v>
      </c>
      <c r="K115" s="11">
        <v>251.1779377</v>
      </c>
      <c r="L115" s="8">
        <v>23.98460445983488</v>
      </c>
      <c r="M115" s="21">
        <v>1.7904761899999999</v>
      </c>
    </row>
    <row r="116" spans="2:13" x14ac:dyDescent="0.2">
      <c r="B116">
        <v>7</v>
      </c>
      <c r="C116">
        <v>2</v>
      </c>
      <c r="D116">
        <v>400983</v>
      </c>
      <c r="E116" s="9">
        <v>41577</v>
      </c>
      <c r="F116" t="s">
        <v>6</v>
      </c>
      <c r="G116" t="s">
        <v>8</v>
      </c>
      <c r="H116" t="s">
        <v>2</v>
      </c>
      <c r="I116">
        <v>749</v>
      </c>
      <c r="J116" s="8">
        <v>12.203084560000001</v>
      </c>
      <c r="K116" s="11">
        <v>233.2227116</v>
      </c>
      <c r="L116" s="8">
        <v>19.111783619403191</v>
      </c>
      <c r="M116" s="21">
        <v>1.7904761899999999</v>
      </c>
    </row>
    <row r="117" spans="2:13" x14ac:dyDescent="0.2">
      <c r="B117">
        <v>7</v>
      </c>
      <c r="C117">
        <v>2</v>
      </c>
      <c r="D117">
        <v>400983</v>
      </c>
      <c r="E117" s="9">
        <v>41578</v>
      </c>
      <c r="F117" t="s">
        <v>6</v>
      </c>
      <c r="G117" t="s">
        <v>8</v>
      </c>
      <c r="H117" t="s">
        <v>2</v>
      </c>
      <c r="I117">
        <v>749</v>
      </c>
      <c r="J117" s="8">
        <v>10.871838970000001</v>
      </c>
      <c r="K117" s="11">
        <v>188.00193429999999</v>
      </c>
      <c r="L117" s="8">
        <v>17.292560607159174</v>
      </c>
      <c r="M117" s="21">
        <v>1.7904761899999999</v>
      </c>
    </row>
    <row r="118" spans="2:13" x14ac:dyDescent="0.2">
      <c r="B118">
        <v>5</v>
      </c>
      <c r="C118">
        <v>3</v>
      </c>
      <c r="D118">
        <v>301548</v>
      </c>
      <c r="E118" s="9">
        <v>41562</v>
      </c>
      <c r="F118" t="s">
        <v>6</v>
      </c>
      <c r="G118" t="s">
        <v>8</v>
      </c>
      <c r="H118" t="s">
        <v>2</v>
      </c>
      <c r="I118">
        <v>761</v>
      </c>
      <c r="J118" s="8">
        <v>10.905848580000001</v>
      </c>
      <c r="K118" s="11">
        <v>273.23842439999999</v>
      </c>
      <c r="L118" s="8">
        <v>25.054302046801386</v>
      </c>
      <c r="M118" s="21">
        <v>1.771428571</v>
      </c>
    </row>
    <row r="119" spans="2:13" x14ac:dyDescent="0.2">
      <c r="B119">
        <v>5</v>
      </c>
      <c r="C119">
        <v>3</v>
      </c>
      <c r="D119">
        <v>301548</v>
      </c>
      <c r="E119" s="9">
        <v>41563</v>
      </c>
      <c r="F119" t="s">
        <v>6</v>
      </c>
      <c r="G119" t="s">
        <v>8</v>
      </c>
      <c r="H119" t="s">
        <v>2</v>
      </c>
      <c r="I119">
        <v>761</v>
      </c>
      <c r="J119" s="8">
        <v>10.136556349999999</v>
      </c>
      <c r="K119" s="11">
        <v>220.8769825</v>
      </c>
      <c r="L119" s="8">
        <v>21.790140050866487</v>
      </c>
      <c r="M119" s="21">
        <v>1.771428571</v>
      </c>
    </row>
    <row r="120" spans="2:13" x14ac:dyDescent="0.2">
      <c r="B120">
        <v>5</v>
      </c>
      <c r="C120">
        <v>3</v>
      </c>
      <c r="D120">
        <v>301548</v>
      </c>
      <c r="E120" s="9">
        <v>41564</v>
      </c>
      <c r="F120" t="s">
        <v>6</v>
      </c>
      <c r="G120" t="s">
        <v>8</v>
      </c>
      <c r="H120" t="s">
        <v>2</v>
      </c>
      <c r="I120">
        <v>761</v>
      </c>
      <c r="J120" s="8">
        <v>6.6973675899999998</v>
      </c>
      <c r="K120" s="11">
        <v>208.23806579999999</v>
      </c>
      <c r="L120" s="8">
        <v>31.092524488416199</v>
      </c>
      <c r="M120" s="21">
        <v>1.771428571</v>
      </c>
    </row>
    <row r="121" spans="2:13" x14ac:dyDescent="0.2">
      <c r="B121">
        <v>10</v>
      </c>
      <c r="C121">
        <v>4</v>
      </c>
      <c r="D121">
        <v>601227</v>
      </c>
      <c r="E121" s="9">
        <v>41597</v>
      </c>
      <c r="F121" t="s">
        <v>6</v>
      </c>
      <c r="G121" t="s">
        <v>8</v>
      </c>
      <c r="H121" t="s">
        <v>2</v>
      </c>
      <c r="I121">
        <v>717</v>
      </c>
      <c r="J121" s="8">
        <v>8.5244436750000006</v>
      </c>
      <c r="K121" s="11">
        <v>330.78807440000003</v>
      </c>
      <c r="L121" s="8">
        <v>38.804652480737985</v>
      </c>
      <c r="M121" s="21">
        <v>1.161904762</v>
      </c>
    </row>
    <row r="122" spans="2:13" x14ac:dyDescent="0.2">
      <c r="B122">
        <v>10</v>
      </c>
      <c r="C122">
        <v>4</v>
      </c>
      <c r="D122">
        <v>601227</v>
      </c>
      <c r="E122" s="9">
        <v>41598</v>
      </c>
      <c r="F122" t="s">
        <v>6</v>
      </c>
      <c r="G122" t="s">
        <v>8</v>
      </c>
      <c r="H122" t="s">
        <v>2</v>
      </c>
      <c r="I122">
        <v>717</v>
      </c>
      <c r="J122" s="8">
        <v>8.2566601039999998</v>
      </c>
      <c r="K122" s="11">
        <v>329.0207881</v>
      </c>
      <c r="L122" s="8">
        <v>39.849138023812252</v>
      </c>
      <c r="M122" s="21">
        <v>1.161904762</v>
      </c>
    </row>
    <row r="123" spans="2:13" x14ac:dyDescent="0.2">
      <c r="B123">
        <v>10</v>
      </c>
      <c r="C123">
        <v>4</v>
      </c>
      <c r="D123">
        <v>601227</v>
      </c>
      <c r="E123" s="9">
        <v>41599</v>
      </c>
      <c r="F123" t="s">
        <v>6</v>
      </c>
      <c r="G123" t="s">
        <v>8</v>
      </c>
      <c r="H123" t="s">
        <v>2</v>
      </c>
      <c r="I123">
        <v>717</v>
      </c>
      <c r="J123" s="8">
        <v>11.9609995</v>
      </c>
      <c r="K123" s="11">
        <v>287.36051579999997</v>
      </c>
      <c r="L123" s="8">
        <v>24.02479122250611</v>
      </c>
      <c r="M123" s="21">
        <v>1.161904762</v>
      </c>
    </row>
    <row r="124" spans="2:13" x14ac:dyDescent="0.2">
      <c r="B124">
        <v>12</v>
      </c>
      <c r="C124">
        <v>5</v>
      </c>
      <c r="D124">
        <v>100687</v>
      </c>
      <c r="E124" s="9">
        <v>41611</v>
      </c>
      <c r="F124" t="s">
        <v>6</v>
      </c>
      <c r="G124" t="s">
        <v>8</v>
      </c>
      <c r="H124" t="s">
        <v>2</v>
      </c>
      <c r="I124">
        <v>659</v>
      </c>
      <c r="J124" s="8">
        <v>9.1284736110000004</v>
      </c>
      <c r="K124" s="11">
        <v>276.1437277</v>
      </c>
      <c r="L124" s="8">
        <v>30.250810756273761</v>
      </c>
      <c r="M124" s="21">
        <v>0.56190476199999995</v>
      </c>
    </row>
    <row r="125" spans="2:13" x14ac:dyDescent="0.2">
      <c r="B125">
        <v>12</v>
      </c>
      <c r="C125">
        <v>5</v>
      </c>
      <c r="D125">
        <v>100687</v>
      </c>
      <c r="E125" s="9">
        <v>41612</v>
      </c>
      <c r="F125" t="s">
        <v>6</v>
      </c>
      <c r="G125" t="s">
        <v>8</v>
      </c>
      <c r="H125" t="s">
        <v>2</v>
      </c>
      <c r="I125">
        <v>659</v>
      </c>
      <c r="J125" s="8">
        <v>8.0163753030000002</v>
      </c>
      <c r="K125" s="11">
        <v>260.80292609999998</v>
      </c>
      <c r="L125" s="8">
        <v>32.533771965790905</v>
      </c>
      <c r="M125" s="21">
        <v>0.56190476199999995</v>
      </c>
    </row>
    <row r="126" spans="2:13" x14ac:dyDescent="0.2">
      <c r="B126">
        <v>12</v>
      </c>
      <c r="C126">
        <v>5</v>
      </c>
      <c r="D126">
        <v>100687</v>
      </c>
      <c r="E126" s="9">
        <v>41613</v>
      </c>
      <c r="F126" t="s">
        <v>6</v>
      </c>
      <c r="G126" t="s">
        <v>8</v>
      </c>
      <c r="H126" t="s">
        <v>2</v>
      </c>
      <c r="I126">
        <v>659</v>
      </c>
      <c r="J126" s="8">
        <v>11.25999537</v>
      </c>
      <c r="K126" s="11">
        <v>199.3819508</v>
      </c>
      <c r="L126" s="8">
        <v>17.707107707274304</v>
      </c>
      <c r="M126" s="21">
        <v>0.56190476199999995</v>
      </c>
    </row>
    <row r="127" spans="2:13" x14ac:dyDescent="0.2">
      <c r="B127">
        <v>2</v>
      </c>
      <c r="C127">
        <v>6</v>
      </c>
      <c r="D127">
        <v>601199</v>
      </c>
      <c r="E127" s="9">
        <v>41541</v>
      </c>
      <c r="F127" t="s">
        <v>6</v>
      </c>
      <c r="G127" t="s">
        <v>8</v>
      </c>
      <c r="H127" t="s">
        <v>2</v>
      </c>
      <c r="I127">
        <v>768</v>
      </c>
      <c r="J127" s="8">
        <v>11.3591213</v>
      </c>
      <c r="K127" s="11">
        <v>221.878671</v>
      </c>
      <c r="L127" s="8">
        <v>19.53308404233697</v>
      </c>
      <c r="M127" s="21">
        <v>1.731292517</v>
      </c>
    </row>
    <row r="128" spans="2:13" x14ac:dyDescent="0.2">
      <c r="B128">
        <v>2</v>
      </c>
      <c r="C128">
        <v>6</v>
      </c>
      <c r="D128">
        <v>601199</v>
      </c>
      <c r="E128" s="9">
        <v>41542</v>
      </c>
      <c r="F128" t="s">
        <v>6</v>
      </c>
      <c r="G128" t="s">
        <v>8</v>
      </c>
      <c r="H128" t="s">
        <v>2</v>
      </c>
      <c r="I128">
        <v>768</v>
      </c>
      <c r="J128" s="8">
        <v>12.445252419999999</v>
      </c>
      <c r="K128" s="11">
        <v>186.86908109999999</v>
      </c>
      <c r="L128" s="8">
        <v>15.015290553664801</v>
      </c>
      <c r="M128" s="21">
        <v>1.731292517</v>
      </c>
    </row>
    <row r="129" spans="2:13" x14ac:dyDescent="0.2">
      <c r="B129">
        <v>2</v>
      </c>
      <c r="C129">
        <v>6</v>
      </c>
      <c r="D129">
        <v>601199</v>
      </c>
      <c r="E129" s="9">
        <v>41543</v>
      </c>
      <c r="F129" t="s">
        <v>6</v>
      </c>
      <c r="G129" t="s">
        <v>8</v>
      </c>
      <c r="H129" t="s">
        <v>2</v>
      </c>
      <c r="I129">
        <v>768</v>
      </c>
      <c r="J129" s="8">
        <v>12.807296129999999</v>
      </c>
      <c r="K129" s="11">
        <v>163.15065179999999</v>
      </c>
      <c r="L129" s="8">
        <v>12.738883378969703</v>
      </c>
      <c r="M129" s="21">
        <v>1.731292517</v>
      </c>
    </row>
    <row r="130" spans="2:13" x14ac:dyDescent="0.2">
      <c r="B130">
        <v>1</v>
      </c>
      <c r="C130">
        <v>1</v>
      </c>
      <c r="D130">
        <v>201547</v>
      </c>
      <c r="E130" s="9">
        <v>41534</v>
      </c>
      <c r="F130" t="s">
        <v>6</v>
      </c>
      <c r="G130" t="s">
        <v>8</v>
      </c>
      <c r="H130" t="s">
        <v>10</v>
      </c>
      <c r="I130">
        <v>712</v>
      </c>
      <c r="J130" s="8">
        <v>9.6743964180000006</v>
      </c>
      <c r="K130" s="11">
        <v>235.6864496</v>
      </c>
      <c r="L130" s="8">
        <v>24.361876381402588</v>
      </c>
      <c r="M130" s="21">
        <v>1.40952381</v>
      </c>
    </row>
    <row r="131" spans="2:13" x14ac:dyDescent="0.2">
      <c r="B131">
        <v>1</v>
      </c>
      <c r="C131">
        <v>1</v>
      </c>
      <c r="D131">
        <v>201547</v>
      </c>
      <c r="E131" s="9">
        <v>41535</v>
      </c>
      <c r="F131" t="s">
        <v>6</v>
      </c>
      <c r="G131" t="s">
        <v>8</v>
      </c>
      <c r="H131" t="s">
        <v>10</v>
      </c>
      <c r="I131">
        <v>712</v>
      </c>
      <c r="J131" s="8">
        <v>9.4462266909999997</v>
      </c>
      <c r="K131" s="11">
        <v>217.81433609999999</v>
      </c>
      <c r="L131" s="8">
        <v>23.05834310619764</v>
      </c>
      <c r="M131" s="21">
        <v>1.40952381</v>
      </c>
    </row>
    <row r="132" spans="2:13" x14ac:dyDescent="0.2">
      <c r="B132">
        <v>1</v>
      </c>
      <c r="C132">
        <v>1</v>
      </c>
      <c r="D132">
        <v>201547</v>
      </c>
      <c r="E132" s="9">
        <v>41536</v>
      </c>
      <c r="F132" t="s">
        <v>6</v>
      </c>
      <c r="G132" t="s">
        <v>8</v>
      </c>
      <c r="H132" t="s">
        <v>10</v>
      </c>
      <c r="I132">
        <v>712</v>
      </c>
      <c r="J132" s="8">
        <v>12.73187076</v>
      </c>
      <c r="K132" s="11">
        <v>246.946921</v>
      </c>
      <c r="L132" s="8">
        <v>19.39596510638787</v>
      </c>
      <c r="M132" s="21">
        <v>1.40952381</v>
      </c>
    </row>
    <row r="133" spans="2:13" x14ac:dyDescent="0.2">
      <c r="B133">
        <v>11</v>
      </c>
      <c r="C133">
        <v>2</v>
      </c>
      <c r="D133">
        <v>200681</v>
      </c>
      <c r="E133" s="9">
        <v>41604</v>
      </c>
      <c r="F133" t="s">
        <v>6</v>
      </c>
      <c r="G133" t="s">
        <v>8</v>
      </c>
      <c r="H133" t="s">
        <v>10</v>
      </c>
      <c r="I133">
        <v>649</v>
      </c>
      <c r="J133" s="8">
        <v>8.6639531929999993</v>
      </c>
      <c r="K133" s="11">
        <v>180.6755206</v>
      </c>
      <c r="L133" s="8">
        <v>20.853704605188305</v>
      </c>
      <c r="M133" s="21">
        <v>0.928571429</v>
      </c>
    </row>
    <row r="134" spans="2:13" x14ac:dyDescent="0.2">
      <c r="B134">
        <v>11</v>
      </c>
      <c r="C134">
        <v>2</v>
      </c>
      <c r="D134">
        <v>200681</v>
      </c>
      <c r="E134" s="9">
        <v>41605</v>
      </c>
      <c r="F134" t="s">
        <v>6</v>
      </c>
      <c r="G134" t="s">
        <v>8</v>
      </c>
      <c r="H134" t="s">
        <v>10</v>
      </c>
      <c r="I134">
        <v>649</v>
      </c>
      <c r="J134" s="8">
        <v>9.8685670059999993</v>
      </c>
      <c r="K134" s="11">
        <v>174.19672639999999</v>
      </c>
      <c r="L134" s="8">
        <v>17.651673874645624</v>
      </c>
      <c r="M134" s="21">
        <v>0.928571429</v>
      </c>
    </row>
    <row r="135" spans="2:13" x14ac:dyDescent="0.2">
      <c r="B135">
        <v>11</v>
      </c>
      <c r="C135">
        <v>2</v>
      </c>
      <c r="D135">
        <v>200681</v>
      </c>
      <c r="E135" s="9">
        <v>41606</v>
      </c>
      <c r="F135" t="s">
        <v>6</v>
      </c>
      <c r="G135" t="s">
        <v>8</v>
      </c>
      <c r="H135" t="s">
        <v>10</v>
      </c>
      <c r="I135">
        <v>649</v>
      </c>
      <c r="J135" s="8">
        <v>9.9612296069999999</v>
      </c>
      <c r="K135" s="11">
        <v>161.93871999999999</v>
      </c>
      <c r="L135" s="8">
        <v>16.256900642687896</v>
      </c>
      <c r="M135" s="21">
        <v>0.928571429</v>
      </c>
    </row>
    <row r="136" spans="2:13" x14ac:dyDescent="0.2">
      <c r="B136">
        <v>4</v>
      </c>
      <c r="C136">
        <v>3</v>
      </c>
      <c r="D136">
        <v>600985</v>
      </c>
      <c r="E136" s="9">
        <v>41555</v>
      </c>
      <c r="F136" t="s">
        <v>6</v>
      </c>
      <c r="G136" t="s">
        <v>8</v>
      </c>
      <c r="H136" t="s">
        <v>10</v>
      </c>
      <c r="I136">
        <v>698</v>
      </c>
      <c r="J136" s="8">
        <v>7.9242220330000004</v>
      </c>
      <c r="K136" s="11">
        <v>222.65951899999999</v>
      </c>
      <c r="L136" s="8">
        <v>28.098596691605344</v>
      </c>
      <c r="M136" s="21">
        <v>1.5571428570000001</v>
      </c>
    </row>
    <row r="137" spans="2:13" x14ac:dyDescent="0.2">
      <c r="B137">
        <v>4</v>
      </c>
      <c r="C137">
        <v>3</v>
      </c>
      <c r="D137">
        <v>600985</v>
      </c>
      <c r="E137" s="9">
        <v>41556</v>
      </c>
      <c r="F137" t="s">
        <v>6</v>
      </c>
      <c r="G137" t="s">
        <v>8</v>
      </c>
      <c r="H137" t="s">
        <v>10</v>
      </c>
      <c r="I137">
        <v>698</v>
      </c>
      <c r="J137" s="8">
        <v>8.3644565909999997</v>
      </c>
      <c r="K137" s="11">
        <v>195.9831514</v>
      </c>
      <c r="L137" s="8">
        <v>23.430470260420055</v>
      </c>
      <c r="M137" s="21">
        <v>1.5571428570000001</v>
      </c>
    </row>
    <row r="138" spans="2:13" x14ac:dyDescent="0.2">
      <c r="B138">
        <v>4</v>
      </c>
      <c r="C138">
        <v>3</v>
      </c>
      <c r="D138">
        <v>600985</v>
      </c>
      <c r="E138" s="9">
        <v>41557</v>
      </c>
      <c r="F138" t="s">
        <v>6</v>
      </c>
      <c r="G138" t="s">
        <v>8</v>
      </c>
      <c r="H138" t="s">
        <v>10</v>
      </c>
      <c r="I138">
        <v>698</v>
      </c>
      <c r="J138" s="8">
        <v>7.5720343870000004</v>
      </c>
      <c r="K138" s="11">
        <v>195.2322432</v>
      </c>
      <c r="L138" s="8">
        <v>25.783327600199922</v>
      </c>
      <c r="M138" s="21">
        <v>1.5571428570000001</v>
      </c>
    </row>
    <row r="139" spans="2:13" x14ac:dyDescent="0.2">
      <c r="B139">
        <v>6</v>
      </c>
      <c r="C139">
        <v>4</v>
      </c>
      <c r="D139">
        <v>201023</v>
      </c>
      <c r="E139" s="9">
        <v>41569</v>
      </c>
      <c r="F139" t="s">
        <v>6</v>
      </c>
      <c r="G139" t="s">
        <v>8</v>
      </c>
      <c r="H139" t="s">
        <v>10</v>
      </c>
      <c r="I139">
        <v>695</v>
      </c>
      <c r="J139" s="8">
        <v>9.9166364730000005</v>
      </c>
      <c r="K139" s="11">
        <v>202.01359780000001</v>
      </c>
      <c r="L139" s="8">
        <v>20.371181130822119</v>
      </c>
      <c r="M139" s="21">
        <v>1.4666666669999999</v>
      </c>
    </row>
    <row r="140" spans="2:13" x14ac:dyDescent="0.2">
      <c r="B140">
        <v>6</v>
      </c>
      <c r="C140">
        <v>4</v>
      </c>
      <c r="D140">
        <v>201023</v>
      </c>
      <c r="E140" s="9">
        <v>41570</v>
      </c>
      <c r="F140" t="s">
        <v>6</v>
      </c>
      <c r="G140" t="s">
        <v>8</v>
      </c>
      <c r="H140" t="s">
        <v>10</v>
      </c>
      <c r="I140">
        <v>695</v>
      </c>
      <c r="J140" s="8">
        <v>7.4272750539999999</v>
      </c>
      <c r="K140" s="11">
        <v>190.9943275</v>
      </c>
      <c r="L140" s="8">
        <v>25.715262476665512</v>
      </c>
      <c r="M140" s="21">
        <v>1.4666666669999999</v>
      </c>
    </row>
    <row r="141" spans="2:13" x14ac:dyDescent="0.2">
      <c r="B141">
        <v>6</v>
      </c>
      <c r="C141">
        <v>4</v>
      </c>
      <c r="D141">
        <v>201023</v>
      </c>
      <c r="E141" s="9">
        <v>41571</v>
      </c>
      <c r="F141" t="s">
        <v>6</v>
      </c>
      <c r="G141" t="s">
        <v>8</v>
      </c>
      <c r="H141" t="s">
        <v>10</v>
      </c>
      <c r="I141">
        <v>695</v>
      </c>
      <c r="J141" s="8">
        <v>10.039064079999999</v>
      </c>
      <c r="K141" s="11">
        <v>204.39608380000001</v>
      </c>
      <c r="L141" s="8">
        <v>20.360073625508726</v>
      </c>
      <c r="M141" s="21">
        <v>1.4666666669999999</v>
      </c>
    </row>
    <row r="142" spans="2:13" x14ac:dyDescent="0.2">
      <c r="B142">
        <v>8</v>
      </c>
      <c r="C142">
        <v>5</v>
      </c>
      <c r="D142">
        <v>701235</v>
      </c>
      <c r="E142" s="9">
        <v>41583</v>
      </c>
      <c r="F142" t="s">
        <v>6</v>
      </c>
      <c r="G142" t="s">
        <v>8</v>
      </c>
      <c r="H142" t="s">
        <v>10</v>
      </c>
      <c r="I142">
        <v>691</v>
      </c>
      <c r="J142" s="8">
        <v>9.9574574610000006</v>
      </c>
      <c r="K142" s="11">
        <v>239.1374223</v>
      </c>
      <c r="L142" s="8">
        <v>24.015912017361916</v>
      </c>
      <c r="M142" s="21">
        <v>1.523809524</v>
      </c>
    </row>
    <row r="143" spans="2:13" x14ac:dyDescent="0.2">
      <c r="B143">
        <v>8</v>
      </c>
      <c r="C143">
        <v>5</v>
      </c>
      <c r="D143">
        <v>701235</v>
      </c>
      <c r="E143" s="9">
        <v>41584</v>
      </c>
      <c r="F143" t="s">
        <v>6</v>
      </c>
      <c r="G143" t="s">
        <v>8</v>
      </c>
      <c r="H143" t="s">
        <v>10</v>
      </c>
      <c r="I143">
        <v>691</v>
      </c>
      <c r="J143" s="8">
        <v>10.350514990000001</v>
      </c>
      <c r="K143" s="11">
        <v>242.37870459999999</v>
      </c>
      <c r="L143" s="8">
        <v>23.417067154066309</v>
      </c>
      <c r="M143" s="21">
        <v>1.523809524</v>
      </c>
    </row>
    <row r="144" spans="2:13" x14ac:dyDescent="0.2">
      <c r="B144">
        <v>8</v>
      </c>
      <c r="C144">
        <v>5</v>
      </c>
      <c r="D144">
        <v>701235</v>
      </c>
      <c r="E144" s="9">
        <v>41585</v>
      </c>
      <c r="F144" t="s">
        <v>6</v>
      </c>
      <c r="G144" t="s">
        <v>8</v>
      </c>
      <c r="H144" t="s">
        <v>10</v>
      </c>
      <c r="I144">
        <v>691</v>
      </c>
      <c r="J144" s="8">
        <v>10.525207229999999</v>
      </c>
      <c r="K144" s="11">
        <v>211.92913419999999</v>
      </c>
      <c r="L144" s="8">
        <v>20.135388270165205</v>
      </c>
      <c r="M144" s="21">
        <v>1.523809524</v>
      </c>
    </row>
    <row r="145" spans="2:13" x14ac:dyDescent="0.2">
      <c r="B145">
        <v>3</v>
      </c>
      <c r="C145">
        <v>6</v>
      </c>
      <c r="D145">
        <v>301217</v>
      </c>
      <c r="E145" s="9">
        <v>41548</v>
      </c>
      <c r="F145" t="s">
        <v>6</v>
      </c>
      <c r="G145" t="s">
        <v>8</v>
      </c>
      <c r="H145" t="s">
        <v>10</v>
      </c>
      <c r="I145">
        <v>750</v>
      </c>
      <c r="J145" s="8">
        <v>11.162441859999999</v>
      </c>
      <c r="K145" s="11">
        <v>221.82778909999999</v>
      </c>
      <c r="L145" s="8">
        <v>19.872693796050822</v>
      </c>
      <c r="M145" s="21">
        <v>1.566666667</v>
      </c>
    </row>
    <row r="146" spans="2:13" x14ac:dyDescent="0.2">
      <c r="B146">
        <v>3</v>
      </c>
      <c r="C146">
        <v>6</v>
      </c>
      <c r="D146">
        <v>301217</v>
      </c>
      <c r="E146" s="9">
        <v>41549</v>
      </c>
      <c r="F146" t="s">
        <v>6</v>
      </c>
      <c r="G146" t="s">
        <v>8</v>
      </c>
      <c r="H146" t="s">
        <v>10</v>
      </c>
      <c r="I146">
        <v>750</v>
      </c>
      <c r="J146" s="8">
        <v>11.25246155</v>
      </c>
      <c r="K146" s="11">
        <v>213.39104660000001</v>
      </c>
      <c r="L146" s="8">
        <v>18.963943635959371</v>
      </c>
      <c r="M146" s="21">
        <v>1.566666667</v>
      </c>
    </row>
    <row r="147" spans="2:13" x14ac:dyDescent="0.2">
      <c r="B147">
        <v>3</v>
      </c>
      <c r="C147">
        <v>6</v>
      </c>
      <c r="D147">
        <v>301217</v>
      </c>
      <c r="E147" s="9">
        <v>41550</v>
      </c>
      <c r="F147" t="s">
        <v>6</v>
      </c>
      <c r="G147" t="s">
        <v>8</v>
      </c>
      <c r="H147" t="s">
        <v>10</v>
      </c>
      <c r="I147">
        <v>750</v>
      </c>
      <c r="J147" s="8">
        <v>9.6321070859999995</v>
      </c>
      <c r="K147" s="11">
        <v>187.66169429999999</v>
      </c>
      <c r="L147" s="8">
        <v>19.482932719130694</v>
      </c>
      <c r="M147" s="21">
        <v>1.566666667</v>
      </c>
    </row>
    <row r="148" spans="2:13" x14ac:dyDescent="0.2">
      <c r="B148">
        <v>8</v>
      </c>
      <c r="C148">
        <v>1</v>
      </c>
      <c r="D148">
        <v>701228</v>
      </c>
      <c r="E148" s="9">
        <v>41583</v>
      </c>
      <c r="F148" t="s">
        <v>6</v>
      </c>
      <c r="G148" t="s">
        <v>8</v>
      </c>
      <c r="H148" t="s">
        <v>11</v>
      </c>
      <c r="I148">
        <v>695</v>
      </c>
      <c r="J148" s="8">
        <v>12.024283349999999</v>
      </c>
      <c r="K148" s="11">
        <v>235.8078921</v>
      </c>
      <c r="L148" s="8">
        <v>19.610972665576782</v>
      </c>
      <c r="M148" s="21">
        <v>1.476190476</v>
      </c>
    </row>
    <row r="149" spans="2:13" x14ac:dyDescent="0.2">
      <c r="B149">
        <v>8</v>
      </c>
      <c r="C149">
        <v>1</v>
      </c>
      <c r="D149">
        <v>701228</v>
      </c>
      <c r="E149" s="9">
        <v>41584</v>
      </c>
      <c r="F149" t="s">
        <v>6</v>
      </c>
      <c r="G149" t="s">
        <v>8</v>
      </c>
      <c r="H149" t="s">
        <v>11</v>
      </c>
      <c r="I149">
        <v>695</v>
      </c>
      <c r="J149" s="8">
        <v>10.181145020000001</v>
      </c>
      <c r="K149" s="11">
        <v>232.0347889</v>
      </c>
      <c r="L149" s="8">
        <v>22.790637835350271</v>
      </c>
      <c r="M149" s="21">
        <v>1.476190476</v>
      </c>
    </row>
    <row r="150" spans="2:13" x14ac:dyDescent="0.2">
      <c r="B150">
        <v>8</v>
      </c>
      <c r="C150">
        <v>1</v>
      </c>
      <c r="D150">
        <v>701228</v>
      </c>
      <c r="E150" s="9">
        <v>41585</v>
      </c>
      <c r="F150" t="s">
        <v>6</v>
      </c>
      <c r="G150" t="s">
        <v>8</v>
      </c>
      <c r="H150" t="s">
        <v>11</v>
      </c>
      <c r="I150">
        <v>695</v>
      </c>
      <c r="J150" s="8">
        <v>8.8646176499999996</v>
      </c>
      <c r="K150" s="11">
        <v>200.7208736</v>
      </c>
      <c r="L150" s="8">
        <v>22.642925112511765</v>
      </c>
      <c r="M150" s="21">
        <v>1.476190476</v>
      </c>
    </row>
    <row r="151" spans="2:13" x14ac:dyDescent="0.2">
      <c r="B151">
        <v>3</v>
      </c>
      <c r="C151">
        <v>2</v>
      </c>
      <c r="D151">
        <v>401556</v>
      </c>
      <c r="E151" s="9">
        <v>41548</v>
      </c>
      <c r="F151" t="s">
        <v>6</v>
      </c>
      <c r="G151" t="s">
        <v>8</v>
      </c>
      <c r="H151" t="s">
        <v>11</v>
      </c>
      <c r="I151">
        <v>732</v>
      </c>
      <c r="J151" s="8">
        <v>10.683573279999999</v>
      </c>
      <c r="K151" s="11">
        <v>257.80861470000002</v>
      </c>
      <c r="L151" s="8">
        <v>24.13130962302905</v>
      </c>
      <c r="M151" s="21">
        <v>1.3666666670000001</v>
      </c>
    </row>
    <row r="152" spans="2:13" x14ac:dyDescent="0.2">
      <c r="B152">
        <v>3</v>
      </c>
      <c r="C152">
        <v>2</v>
      </c>
      <c r="D152">
        <v>401556</v>
      </c>
      <c r="E152" s="9">
        <v>41549</v>
      </c>
      <c r="F152" t="s">
        <v>6</v>
      </c>
      <c r="G152" t="s">
        <v>8</v>
      </c>
      <c r="H152" t="s">
        <v>11</v>
      </c>
      <c r="I152">
        <v>732</v>
      </c>
      <c r="J152" s="8">
        <v>11.36261395</v>
      </c>
      <c r="K152" s="11">
        <v>258.06469079999999</v>
      </c>
      <c r="L152" s="8">
        <v>22.711736219815862</v>
      </c>
      <c r="M152" s="21">
        <v>1.3666666670000001</v>
      </c>
    </row>
    <row r="153" spans="2:13" x14ac:dyDescent="0.2">
      <c r="B153">
        <v>3</v>
      </c>
      <c r="C153">
        <v>2</v>
      </c>
      <c r="D153">
        <v>401556</v>
      </c>
      <c r="E153" s="9">
        <v>41550</v>
      </c>
      <c r="F153" t="s">
        <v>6</v>
      </c>
      <c r="G153" t="s">
        <v>8</v>
      </c>
      <c r="H153" t="s">
        <v>11</v>
      </c>
      <c r="I153">
        <v>732</v>
      </c>
      <c r="J153" s="8">
        <v>10.2308795</v>
      </c>
      <c r="K153" s="11">
        <v>207.98839989999999</v>
      </c>
      <c r="L153" s="8">
        <v>20.329474108262147</v>
      </c>
      <c r="M153" s="21">
        <v>1.3666666670000001</v>
      </c>
    </row>
    <row r="154" spans="2:13" x14ac:dyDescent="0.2">
      <c r="B154">
        <v>1</v>
      </c>
      <c r="C154">
        <v>3</v>
      </c>
      <c r="D154">
        <v>301024</v>
      </c>
      <c r="E154" s="9">
        <v>41534</v>
      </c>
      <c r="F154" t="s">
        <v>6</v>
      </c>
      <c r="G154" t="s">
        <v>8</v>
      </c>
      <c r="H154" t="s">
        <v>11</v>
      </c>
      <c r="I154">
        <v>702</v>
      </c>
      <c r="J154" s="8">
        <v>14.1667212</v>
      </c>
      <c r="K154" s="11">
        <v>305.9748932</v>
      </c>
      <c r="L154" s="8">
        <v>21.598144615142139</v>
      </c>
      <c r="M154" s="21">
        <v>1.733333333</v>
      </c>
    </row>
    <row r="155" spans="2:13" x14ac:dyDescent="0.2">
      <c r="B155">
        <v>1</v>
      </c>
      <c r="C155">
        <v>3</v>
      </c>
      <c r="D155">
        <v>301024</v>
      </c>
      <c r="E155" s="9">
        <v>41535</v>
      </c>
      <c r="F155" t="s">
        <v>6</v>
      </c>
      <c r="G155" t="s">
        <v>8</v>
      </c>
      <c r="H155" t="s">
        <v>11</v>
      </c>
      <c r="I155">
        <v>702</v>
      </c>
      <c r="J155" s="8">
        <v>13.066393339999999</v>
      </c>
      <c r="K155" s="11">
        <v>315.64721960000003</v>
      </c>
      <c r="L155" s="8">
        <v>24.157180285833952</v>
      </c>
      <c r="M155" s="21">
        <v>1.733333333</v>
      </c>
    </row>
    <row r="156" spans="2:13" x14ac:dyDescent="0.2">
      <c r="B156">
        <v>1</v>
      </c>
      <c r="C156">
        <v>3</v>
      </c>
      <c r="D156">
        <v>301024</v>
      </c>
      <c r="E156" s="9">
        <v>41536</v>
      </c>
      <c r="F156" t="s">
        <v>6</v>
      </c>
      <c r="G156" t="s">
        <v>8</v>
      </c>
      <c r="H156" t="s">
        <v>11</v>
      </c>
      <c r="I156">
        <v>702</v>
      </c>
      <c r="J156" s="8">
        <v>14.9461201</v>
      </c>
      <c r="K156" s="11">
        <v>276.8381751</v>
      </c>
      <c r="L156" s="8">
        <v>18.522410715808444</v>
      </c>
      <c r="M156" s="21">
        <v>1.733333333</v>
      </c>
    </row>
    <row r="157" spans="2:13" x14ac:dyDescent="0.2">
      <c r="B157">
        <v>11</v>
      </c>
      <c r="C157">
        <v>4</v>
      </c>
      <c r="D157">
        <v>600678</v>
      </c>
      <c r="E157" s="9">
        <v>41604</v>
      </c>
      <c r="F157" t="s">
        <v>6</v>
      </c>
      <c r="G157" t="s">
        <v>8</v>
      </c>
      <c r="H157" t="s">
        <v>11</v>
      </c>
      <c r="I157">
        <v>663</v>
      </c>
      <c r="J157" s="8">
        <v>9.8107205430000004</v>
      </c>
      <c r="K157" s="11">
        <v>258.23966139999999</v>
      </c>
      <c r="L157" s="8">
        <v>26.322191144691743</v>
      </c>
      <c r="M157" s="21">
        <v>1.1761904759999999</v>
      </c>
    </row>
    <row r="158" spans="2:13" x14ac:dyDescent="0.2">
      <c r="B158">
        <v>11</v>
      </c>
      <c r="C158">
        <v>4</v>
      </c>
      <c r="D158">
        <v>600678</v>
      </c>
      <c r="E158" s="9">
        <v>41605</v>
      </c>
      <c r="F158" t="s">
        <v>6</v>
      </c>
      <c r="G158" t="s">
        <v>8</v>
      </c>
      <c r="H158" t="s">
        <v>11</v>
      </c>
      <c r="I158">
        <v>663</v>
      </c>
      <c r="J158" s="8">
        <v>9.8107205430000004</v>
      </c>
      <c r="K158" s="11">
        <v>249.28049680000001</v>
      </c>
      <c r="L158" s="8">
        <v>25.40898965651029</v>
      </c>
      <c r="M158" s="21">
        <v>1.1761904759999999</v>
      </c>
    </row>
    <row r="159" spans="2:13" x14ac:dyDescent="0.2">
      <c r="B159">
        <v>11</v>
      </c>
      <c r="C159">
        <v>4</v>
      </c>
      <c r="D159">
        <v>600678</v>
      </c>
      <c r="E159" s="9">
        <v>41606</v>
      </c>
      <c r="F159" t="s">
        <v>6</v>
      </c>
      <c r="G159" t="s">
        <v>8</v>
      </c>
      <c r="H159" t="s">
        <v>11</v>
      </c>
      <c r="I159">
        <v>663</v>
      </c>
      <c r="J159" s="8">
        <v>8.3624713199999992</v>
      </c>
      <c r="K159" s="11">
        <v>161.96689459999999</v>
      </c>
      <c r="L159" s="8">
        <v>19.368304942658984</v>
      </c>
      <c r="M159" s="21">
        <v>1.1761904759999999</v>
      </c>
    </row>
    <row r="160" spans="2:13" x14ac:dyDescent="0.2">
      <c r="B160">
        <v>4</v>
      </c>
      <c r="C160">
        <v>5</v>
      </c>
      <c r="D160">
        <v>701200</v>
      </c>
      <c r="E160" s="9">
        <v>41555</v>
      </c>
      <c r="F160" t="s">
        <v>6</v>
      </c>
      <c r="G160" t="s">
        <v>8</v>
      </c>
      <c r="H160" t="s">
        <v>11</v>
      </c>
      <c r="I160">
        <v>703</v>
      </c>
      <c r="J160" s="8">
        <v>9.9462333510000001</v>
      </c>
      <c r="K160" s="11">
        <v>238.17300090000001</v>
      </c>
      <c r="L160" s="8">
        <v>23.946049976401767</v>
      </c>
      <c r="M160" s="21">
        <v>1.4619047620000001</v>
      </c>
    </row>
    <row r="161" spans="2:13" x14ac:dyDescent="0.2">
      <c r="B161">
        <v>4</v>
      </c>
      <c r="C161">
        <v>5</v>
      </c>
      <c r="D161">
        <v>701200</v>
      </c>
      <c r="E161" s="9">
        <v>41556</v>
      </c>
      <c r="F161" t="s">
        <v>6</v>
      </c>
      <c r="G161" t="s">
        <v>8</v>
      </c>
      <c r="H161" t="s">
        <v>11</v>
      </c>
      <c r="I161">
        <v>703</v>
      </c>
      <c r="J161" s="8">
        <v>11.051370390000001</v>
      </c>
      <c r="K161" s="11">
        <v>244.59566219999999</v>
      </c>
      <c r="L161" s="8">
        <v>22.132609221144744</v>
      </c>
      <c r="M161" s="21">
        <v>1.4619047620000001</v>
      </c>
    </row>
    <row r="162" spans="2:13" x14ac:dyDescent="0.2">
      <c r="B162">
        <v>4</v>
      </c>
      <c r="C162">
        <v>5</v>
      </c>
      <c r="D162">
        <v>701200</v>
      </c>
      <c r="E162" s="9">
        <v>41557</v>
      </c>
      <c r="F162" t="s">
        <v>6</v>
      </c>
      <c r="G162" t="s">
        <v>8</v>
      </c>
      <c r="H162" t="s">
        <v>11</v>
      </c>
      <c r="I162">
        <v>703</v>
      </c>
      <c r="J162" s="8">
        <v>11.53763069</v>
      </c>
      <c r="K162" s="11">
        <v>191.472241</v>
      </c>
      <c r="L162" s="8">
        <v>16.595455873445019</v>
      </c>
      <c r="M162" s="21">
        <v>1.4619047620000001</v>
      </c>
    </row>
    <row r="163" spans="2:13" x14ac:dyDescent="0.2">
      <c r="B163">
        <v>6</v>
      </c>
      <c r="C163">
        <v>6</v>
      </c>
      <c r="D163">
        <v>500991</v>
      </c>
      <c r="E163" s="9">
        <v>41569</v>
      </c>
      <c r="F163" t="s">
        <v>6</v>
      </c>
      <c r="G163" t="s">
        <v>8</v>
      </c>
      <c r="H163" t="s">
        <v>11</v>
      </c>
      <c r="I163">
        <v>681</v>
      </c>
      <c r="J163" s="8">
        <v>6.8700165960000001</v>
      </c>
      <c r="K163" s="11">
        <v>220.40479569999999</v>
      </c>
      <c r="L163" s="8">
        <v>32.082134390814794</v>
      </c>
      <c r="M163" s="21">
        <v>1.369730058</v>
      </c>
    </row>
    <row r="164" spans="2:13" x14ac:dyDescent="0.2">
      <c r="B164">
        <v>6</v>
      </c>
      <c r="C164">
        <v>6</v>
      </c>
      <c r="D164">
        <v>500991</v>
      </c>
      <c r="E164" s="9">
        <v>41570</v>
      </c>
      <c r="F164" t="s">
        <v>6</v>
      </c>
      <c r="G164" t="s">
        <v>8</v>
      </c>
      <c r="H164" t="s">
        <v>11</v>
      </c>
      <c r="I164">
        <v>681</v>
      </c>
      <c r="J164" s="8">
        <v>8.5566673770000001</v>
      </c>
      <c r="K164" s="11">
        <v>180.2658782</v>
      </c>
      <c r="L164" s="8">
        <v>21.06729994957475</v>
      </c>
      <c r="M164" s="21">
        <v>1.369730058</v>
      </c>
    </row>
    <row r="165" spans="2:13" x14ac:dyDescent="0.2">
      <c r="B165">
        <v>6</v>
      </c>
      <c r="C165">
        <v>6</v>
      </c>
      <c r="D165">
        <v>500991</v>
      </c>
      <c r="E165" s="9">
        <v>41571</v>
      </c>
      <c r="F165" t="s">
        <v>6</v>
      </c>
      <c r="G165" t="s">
        <v>8</v>
      </c>
      <c r="H165" t="s">
        <v>11</v>
      </c>
      <c r="I165">
        <v>681</v>
      </c>
      <c r="J165" s="8">
        <v>10.819247689999999</v>
      </c>
      <c r="K165" s="11">
        <v>148.73540940000001</v>
      </c>
      <c r="L165" s="8">
        <v>13.747296823370906</v>
      </c>
      <c r="M165" s="21">
        <v>1.369730058</v>
      </c>
    </row>
    <row r="166" spans="2:13" x14ac:dyDescent="0.2">
      <c r="B166">
        <v>3</v>
      </c>
      <c r="C166">
        <v>1</v>
      </c>
      <c r="D166">
        <v>201082</v>
      </c>
      <c r="E166" s="9">
        <v>41548</v>
      </c>
      <c r="F166" t="s">
        <v>7</v>
      </c>
      <c r="G166" t="s">
        <v>8</v>
      </c>
      <c r="H166" t="s">
        <v>2</v>
      </c>
      <c r="I166">
        <v>674</v>
      </c>
      <c r="J166" s="8">
        <v>5.2082922480000002</v>
      </c>
      <c r="K166" s="11">
        <v>182.5903094</v>
      </c>
      <c r="L166" s="8">
        <v>35.057615952736754</v>
      </c>
      <c r="M166" s="21">
        <v>0.76666666699999997</v>
      </c>
    </row>
    <row r="167" spans="2:13" x14ac:dyDescent="0.2">
      <c r="B167">
        <v>3</v>
      </c>
      <c r="C167">
        <v>1</v>
      </c>
      <c r="D167">
        <v>201082</v>
      </c>
      <c r="E167" s="9">
        <v>41549</v>
      </c>
      <c r="F167" t="s">
        <v>7</v>
      </c>
      <c r="G167" t="s">
        <v>8</v>
      </c>
      <c r="H167" t="s">
        <v>2</v>
      </c>
      <c r="I167">
        <v>674</v>
      </c>
      <c r="J167" s="8">
        <v>8.514425589</v>
      </c>
      <c r="K167" s="11">
        <v>215.26750480000001</v>
      </c>
      <c r="L167" s="8">
        <v>25.282680851437529</v>
      </c>
      <c r="M167" s="21">
        <v>0.76666666699999997</v>
      </c>
    </row>
    <row r="168" spans="2:13" x14ac:dyDescent="0.2">
      <c r="B168">
        <v>3</v>
      </c>
      <c r="C168">
        <v>1</v>
      </c>
      <c r="D168">
        <v>201082</v>
      </c>
      <c r="E168" s="9">
        <v>41550</v>
      </c>
      <c r="F168" t="s">
        <v>7</v>
      </c>
      <c r="G168" t="s">
        <v>8</v>
      </c>
      <c r="H168" t="s">
        <v>2</v>
      </c>
      <c r="I168">
        <v>674</v>
      </c>
      <c r="J168" s="8">
        <v>9.2843470519999993</v>
      </c>
      <c r="K168" s="11">
        <v>171.88379219999999</v>
      </c>
      <c r="L168" s="8">
        <v>18.513288143722871</v>
      </c>
      <c r="M168" s="21">
        <v>0.76666666699999997</v>
      </c>
    </row>
    <row r="169" spans="2:13" x14ac:dyDescent="0.2">
      <c r="B169">
        <v>1</v>
      </c>
      <c r="C169">
        <v>2</v>
      </c>
      <c r="D169">
        <v>501057</v>
      </c>
      <c r="E169" s="9">
        <v>41534</v>
      </c>
      <c r="F169" t="s">
        <v>7</v>
      </c>
      <c r="G169" t="s">
        <v>8</v>
      </c>
      <c r="H169" t="s">
        <v>2</v>
      </c>
      <c r="I169">
        <v>713</v>
      </c>
      <c r="J169" s="8">
        <v>13.08195409</v>
      </c>
      <c r="K169" s="11">
        <v>267.94886930000001</v>
      </c>
      <c r="L169" s="8">
        <v>20.482327598506348</v>
      </c>
      <c r="M169" s="21">
        <v>1.5809523809999999</v>
      </c>
    </row>
    <row r="170" spans="2:13" x14ac:dyDescent="0.2">
      <c r="B170">
        <v>1</v>
      </c>
      <c r="C170">
        <v>2</v>
      </c>
      <c r="D170">
        <v>501057</v>
      </c>
      <c r="E170" s="9">
        <v>41535</v>
      </c>
      <c r="F170" t="s">
        <v>7</v>
      </c>
      <c r="G170" t="s">
        <v>8</v>
      </c>
      <c r="H170" t="s">
        <v>2</v>
      </c>
      <c r="I170">
        <v>713</v>
      </c>
      <c r="J170" s="8">
        <v>12.20982382</v>
      </c>
      <c r="K170" s="11">
        <v>282.48936900000001</v>
      </c>
      <c r="L170" s="8">
        <v>23.136236293375116</v>
      </c>
      <c r="M170" s="21">
        <v>1.5809523809999999</v>
      </c>
    </row>
    <row r="171" spans="2:13" x14ac:dyDescent="0.2">
      <c r="B171">
        <v>1</v>
      </c>
      <c r="C171">
        <v>2</v>
      </c>
      <c r="D171">
        <v>501057</v>
      </c>
      <c r="E171" s="9">
        <v>41536</v>
      </c>
      <c r="F171" t="s">
        <v>7</v>
      </c>
      <c r="G171" t="s">
        <v>8</v>
      </c>
      <c r="H171" t="s">
        <v>2</v>
      </c>
      <c r="I171">
        <v>713</v>
      </c>
      <c r="J171" s="8">
        <v>13.0360525</v>
      </c>
      <c r="K171" s="11">
        <v>238.83853329999999</v>
      </c>
      <c r="L171" s="8">
        <v>18.321384736675462</v>
      </c>
      <c r="M171" s="21">
        <v>1.5809523809999999</v>
      </c>
    </row>
    <row r="172" spans="2:13" x14ac:dyDescent="0.2">
      <c r="B172">
        <v>11</v>
      </c>
      <c r="C172">
        <v>3</v>
      </c>
      <c r="D172">
        <v>602320</v>
      </c>
      <c r="E172" s="9">
        <v>41604</v>
      </c>
      <c r="F172" t="s">
        <v>7</v>
      </c>
      <c r="G172" t="s">
        <v>8</v>
      </c>
      <c r="H172" t="s">
        <v>2</v>
      </c>
      <c r="I172">
        <v>662</v>
      </c>
      <c r="J172" s="8">
        <v>9.4929436319999994</v>
      </c>
      <c r="K172" s="11">
        <v>137.2033227</v>
      </c>
      <c r="L172" s="8">
        <v>14.453190497992416</v>
      </c>
      <c r="M172" s="21">
        <v>0.97619047599999997</v>
      </c>
    </row>
    <row r="173" spans="2:13" x14ac:dyDescent="0.2">
      <c r="B173">
        <v>11</v>
      </c>
      <c r="C173">
        <v>3</v>
      </c>
      <c r="D173">
        <v>602320</v>
      </c>
      <c r="E173" s="9">
        <v>41605</v>
      </c>
      <c r="F173" t="s">
        <v>7</v>
      </c>
      <c r="G173" t="s">
        <v>8</v>
      </c>
      <c r="H173" t="s">
        <v>2</v>
      </c>
      <c r="I173">
        <v>662</v>
      </c>
      <c r="J173" s="8">
        <v>9.6818579329999999</v>
      </c>
      <c r="K173" s="11">
        <v>166.0822345</v>
      </c>
      <c r="L173" s="8">
        <v>17.153963180343641</v>
      </c>
      <c r="M173" s="21">
        <v>0.97619047599999997</v>
      </c>
    </row>
    <row r="174" spans="2:13" x14ac:dyDescent="0.2">
      <c r="B174">
        <v>11</v>
      </c>
      <c r="C174">
        <v>3</v>
      </c>
      <c r="D174">
        <v>602320</v>
      </c>
      <c r="E174" s="9">
        <v>41606</v>
      </c>
      <c r="F174" t="s">
        <v>7</v>
      </c>
      <c r="G174" t="s">
        <v>8</v>
      </c>
      <c r="H174" t="s">
        <v>2</v>
      </c>
      <c r="I174">
        <v>662</v>
      </c>
      <c r="J174" s="8">
        <v>10.768115160000001</v>
      </c>
      <c r="K174" s="11">
        <v>144.10095229999999</v>
      </c>
      <c r="L174" s="8">
        <v>13.382189005118327</v>
      </c>
      <c r="M174" s="21">
        <v>0.97619047599999997</v>
      </c>
    </row>
    <row r="175" spans="2:13" x14ac:dyDescent="0.2">
      <c r="B175">
        <v>4</v>
      </c>
      <c r="C175">
        <v>4</v>
      </c>
      <c r="D175">
        <v>101102</v>
      </c>
      <c r="E175" s="9">
        <v>41555</v>
      </c>
      <c r="F175" t="s">
        <v>7</v>
      </c>
      <c r="G175" t="s">
        <v>8</v>
      </c>
      <c r="H175" t="s">
        <v>2</v>
      </c>
      <c r="I175">
        <v>705</v>
      </c>
      <c r="J175" s="8">
        <v>8.9500501949999993</v>
      </c>
      <c r="K175" s="11">
        <v>275.95610440000002</v>
      </c>
      <c r="L175" s="8">
        <v>30.832911367822785</v>
      </c>
      <c r="M175" s="21">
        <v>1.108843537</v>
      </c>
    </row>
    <row r="176" spans="2:13" x14ac:dyDescent="0.2">
      <c r="B176">
        <v>4</v>
      </c>
      <c r="C176">
        <v>4</v>
      </c>
      <c r="D176">
        <v>101102</v>
      </c>
      <c r="E176" s="9">
        <v>41556</v>
      </c>
      <c r="F176" t="s">
        <v>7</v>
      </c>
      <c r="G176" t="s">
        <v>8</v>
      </c>
      <c r="H176" t="s">
        <v>2</v>
      </c>
      <c r="I176">
        <v>705</v>
      </c>
      <c r="J176" s="8">
        <v>7.4806389690000001</v>
      </c>
      <c r="K176" s="11">
        <v>269.44075550000002</v>
      </c>
      <c r="L176" s="8">
        <v>36.018414552095194</v>
      </c>
      <c r="M176" s="21">
        <v>1.108843537</v>
      </c>
    </row>
    <row r="177" spans="2:13" x14ac:dyDescent="0.2">
      <c r="B177">
        <v>4</v>
      </c>
      <c r="C177">
        <v>4</v>
      </c>
      <c r="D177">
        <v>101102</v>
      </c>
      <c r="E177" s="9">
        <v>41557</v>
      </c>
      <c r="F177" t="s">
        <v>7</v>
      </c>
      <c r="G177" t="s">
        <v>8</v>
      </c>
      <c r="H177" t="s">
        <v>2</v>
      </c>
      <c r="I177">
        <v>705</v>
      </c>
      <c r="J177" s="8">
        <v>9.9741852919999996</v>
      </c>
      <c r="K177" s="11">
        <v>213.3511144</v>
      </c>
      <c r="L177" s="8">
        <v>21.390329952173904</v>
      </c>
      <c r="M177" s="21">
        <v>1.108843537</v>
      </c>
    </row>
    <row r="178" spans="2:13" x14ac:dyDescent="0.2">
      <c r="B178">
        <v>6</v>
      </c>
      <c r="C178">
        <v>5</v>
      </c>
      <c r="D178">
        <v>502256</v>
      </c>
      <c r="E178" s="9">
        <v>41569</v>
      </c>
      <c r="F178" t="s">
        <v>7</v>
      </c>
      <c r="G178" t="s">
        <v>8</v>
      </c>
      <c r="H178" t="s">
        <v>2</v>
      </c>
      <c r="I178">
        <v>696</v>
      </c>
      <c r="J178" s="8">
        <v>9.5378445910000007</v>
      </c>
      <c r="K178" s="11">
        <v>286.05171849999999</v>
      </c>
      <c r="L178" s="8">
        <v>29.991232900766811</v>
      </c>
      <c r="M178" s="21">
        <v>1.3952380950000001</v>
      </c>
    </row>
    <row r="179" spans="2:13" x14ac:dyDescent="0.2">
      <c r="B179">
        <v>6</v>
      </c>
      <c r="C179">
        <v>5</v>
      </c>
      <c r="D179">
        <v>502256</v>
      </c>
      <c r="E179" s="9">
        <v>41570</v>
      </c>
      <c r="F179" t="s">
        <v>7</v>
      </c>
      <c r="G179" t="s">
        <v>8</v>
      </c>
      <c r="H179" t="s">
        <v>2</v>
      </c>
      <c r="I179">
        <v>696</v>
      </c>
      <c r="J179" s="8">
        <v>9.2488189970000008</v>
      </c>
      <c r="K179" s="11">
        <v>255.79526749999999</v>
      </c>
      <c r="L179" s="8">
        <v>27.657073576958442</v>
      </c>
      <c r="M179" s="21">
        <v>1.3952380950000001</v>
      </c>
    </row>
    <row r="180" spans="2:13" x14ac:dyDescent="0.2">
      <c r="B180">
        <v>6</v>
      </c>
      <c r="C180">
        <v>5</v>
      </c>
      <c r="D180">
        <v>502256</v>
      </c>
      <c r="E180" s="9">
        <v>41571</v>
      </c>
      <c r="F180" t="s">
        <v>7</v>
      </c>
      <c r="G180" t="s">
        <v>8</v>
      </c>
      <c r="H180" t="s">
        <v>2</v>
      </c>
      <c r="I180">
        <v>696</v>
      </c>
      <c r="J180" s="8">
        <v>8.7946359209999994</v>
      </c>
      <c r="K180" s="11">
        <v>206.48753149999999</v>
      </c>
      <c r="L180" s="8">
        <v>23.478803824834309</v>
      </c>
      <c r="M180" s="21">
        <v>1.3952380950000001</v>
      </c>
    </row>
    <row r="181" spans="2:13" x14ac:dyDescent="0.2">
      <c r="B181">
        <v>8</v>
      </c>
      <c r="C181">
        <v>6</v>
      </c>
      <c r="D181">
        <v>202281</v>
      </c>
      <c r="E181" s="9">
        <v>41583</v>
      </c>
      <c r="F181" t="s">
        <v>7</v>
      </c>
      <c r="G181" t="s">
        <v>8</v>
      </c>
      <c r="H181" t="s">
        <v>2</v>
      </c>
      <c r="I181">
        <v>674.5</v>
      </c>
      <c r="J181" s="8">
        <v>5.8858694009999999</v>
      </c>
      <c r="K181" s="11">
        <v>270.39089739999997</v>
      </c>
      <c r="L181" s="8">
        <v>45.938990313658842</v>
      </c>
      <c r="M181" s="21">
        <v>1.433333333</v>
      </c>
    </row>
    <row r="182" spans="2:13" x14ac:dyDescent="0.2">
      <c r="B182">
        <v>8</v>
      </c>
      <c r="C182">
        <v>6</v>
      </c>
      <c r="D182">
        <v>202281</v>
      </c>
      <c r="E182" s="9">
        <v>41584</v>
      </c>
      <c r="F182" t="s">
        <v>7</v>
      </c>
      <c r="G182" t="s">
        <v>8</v>
      </c>
      <c r="H182" t="s">
        <v>2</v>
      </c>
      <c r="I182">
        <v>674.5</v>
      </c>
      <c r="J182" s="8">
        <v>8.4968941729999994</v>
      </c>
      <c r="K182" s="11">
        <v>240.24955639999999</v>
      </c>
      <c r="L182" s="8">
        <v>28.274985130852237</v>
      </c>
      <c r="M182" s="21">
        <v>1.433333333</v>
      </c>
    </row>
    <row r="183" spans="2:13" x14ac:dyDescent="0.2">
      <c r="B183">
        <v>8</v>
      </c>
      <c r="C183">
        <v>6</v>
      </c>
      <c r="D183">
        <v>202281</v>
      </c>
      <c r="E183" s="9">
        <v>41585</v>
      </c>
      <c r="F183" t="s">
        <v>7</v>
      </c>
      <c r="G183" t="s">
        <v>8</v>
      </c>
      <c r="H183" t="s">
        <v>2</v>
      </c>
      <c r="I183">
        <v>674.5</v>
      </c>
      <c r="J183" s="8">
        <v>9.7802792299999997</v>
      </c>
      <c r="K183" s="11">
        <v>180.59633389999999</v>
      </c>
      <c r="L183" s="8">
        <v>18.465355605189608</v>
      </c>
      <c r="M183" s="21">
        <v>1.433333333</v>
      </c>
    </row>
    <row r="184" spans="2:13" x14ac:dyDescent="0.2">
      <c r="B184">
        <v>7</v>
      </c>
      <c r="C184">
        <v>1</v>
      </c>
      <c r="D184">
        <v>401091</v>
      </c>
      <c r="E184" s="9">
        <v>41576</v>
      </c>
      <c r="F184" t="s">
        <v>7</v>
      </c>
      <c r="G184" t="s">
        <v>8</v>
      </c>
      <c r="H184" t="s">
        <v>10</v>
      </c>
      <c r="I184">
        <v>752</v>
      </c>
      <c r="J184" s="8">
        <v>10.73119638</v>
      </c>
      <c r="K184" s="11">
        <v>240.06589210000001</v>
      </c>
      <c r="L184" s="8">
        <v>22.370841386093431</v>
      </c>
      <c r="M184" s="21">
        <v>1.5333333330000001</v>
      </c>
    </row>
    <row r="185" spans="2:13" x14ac:dyDescent="0.2">
      <c r="B185">
        <v>7</v>
      </c>
      <c r="C185">
        <v>1</v>
      </c>
      <c r="D185">
        <v>401091</v>
      </c>
      <c r="E185" s="9">
        <v>41577</v>
      </c>
      <c r="F185" t="s">
        <v>7</v>
      </c>
      <c r="G185" t="s">
        <v>8</v>
      </c>
      <c r="H185" t="s">
        <v>10</v>
      </c>
      <c r="I185">
        <v>752</v>
      </c>
      <c r="J185" s="8">
        <v>12.737842860000001</v>
      </c>
      <c r="K185" s="11">
        <v>229.34057150000001</v>
      </c>
      <c r="L185" s="8">
        <v>18.00466327153293</v>
      </c>
      <c r="M185" s="21">
        <v>1.5333333330000001</v>
      </c>
    </row>
    <row r="186" spans="2:13" x14ac:dyDescent="0.2">
      <c r="B186">
        <v>7</v>
      </c>
      <c r="C186">
        <v>1</v>
      </c>
      <c r="D186">
        <v>401091</v>
      </c>
      <c r="E186" s="9">
        <v>41578</v>
      </c>
      <c r="F186" t="s">
        <v>7</v>
      </c>
      <c r="G186" t="s">
        <v>8</v>
      </c>
      <c r="H186" t="s">
        <v>10</v>
      </c>
      <c r="I186">
        <v>752</v>
      </c>
      <c r="J186" s="8">
        <v>12.999579349999999</v>
      </c>
      <c r="K186" s="11">
        <v>193.01481319999999</v>
      </c>
      <c r="L186" s="8">
        <v>14.847773762771793</v>
      </c>
      <c r="M186" s="21">
        <v>1.5333333330000001</v>
      </c>
    </row>
    <row r="187" spans="2:13" x14ac:dyDescent="0.2">
      <c r="B187">
        <v>5</v>
      </c>
      <c r="C187">
        <v>2</v>
      </c>
      <c r="D187">
        <v>602348</v>
      </c>
      <c r="E187" s="9">
        <v>41562</v>
      </c>
      <c r="F187" t="s">
        <v>7</v>
      </c>
      <c r="G187" t="s">
        <v>8</v>
      </c>
      <c r="H187" t="s">
        <v>10</v>
      </c>
      <c r="I187">
        <v>728</v>
      </c>
      <c r="J187" s="8">
        <v>11.100776209999999</v>
      </c>
      <c r="K187" s="11">
        <v>195.5615866</v>
      </c>
      <c r="L187" s="8">
        <v>17.616929023740767</v>
      </c>
      <c r="M187" s="21">
        <v>1.90952381</v>
      </c>
    </row>
    <row r="188" spans="2:13" x14ac:dyDescent="0.2">
      <c r="B188">
        <v>5</v>
      </c>
      <c r="C188">
        <v>2</v>
      </c>
      <c r="D188">
        <v>602348</v>
      </c>
      <c r="E188" s="9">
        <v>41563</v>
      </c>
      <c r="F188" t="s">
        <v>7</v>
      </c>
      <c r="G188" t="s">
        <v>8</v>
      </c>
      <c r="H188" t="s">
        <v>10</v>
      </c>
      <c r="I188">
        <v>728</v>
      </c>
      <c r="J188" s="8">
        <v>11.32458218</v>
      </c>
      <c r="K188" s="11">
        <v>216.21314129999999</v>
      </c>
      <c r="L188" s="8">
        <v>19.092372492280326</v>
      </c>
      <c r="M188" s="21">
        <v>1.90952381</v>
      </c>
    </row>
    <row r="189" spans="2:13" x14ac:dyDescent="0.2">
      <c r="B189">
        <v>5</v>
      </c>
      <c r="C189">
        <v>2</v>
      </c>
      <c r="D189">
        <v>602348</v>
      </c>
      <c r="E189" s="9">
        <v>41564</v>
      </c>
      <c r="F189" t="s">
        <v>7</v>
      </c>
      <c r="G189" t="s">
        <v>8</v>
      </c>
      <c r="H189" t="s">
        <v>10</v>
      </c>
      <c r="I189">
        <v>728</v>
      </c>
      <c r="J189" s="8">
        <v>12.26456726</v>
      </c>
      <c r="K189" s="11">
        <v>207.015108</v>
      </c>
      <c r="L189" s="8">
        <v>16.879120446031948</v>
      </c>
      <c r="M189" s="21">
        <v>1.90952381</v>
      </c>
    </row>
    <row r="190" spans="2:13" x14ac:dyDescent="0.2">
      <c r="B190">
        <v>10</v>
      </c>
      <c r="C190">
        <v>3</v>
      </c>
      <c r="D190">
        <v>502381</v>
      </c>
      <c r="E190" s="9">
        <v>41597</v>
      </c>
      <c r="F190" t="s">
        <v>7</v>
      </c>
      <c r="G190" t="s">
        <v>8</v>
      </c>
      <c r="H190" t="s">
        <v>10</v>
      </c>
      <c r="I190">
        <v>701</v>
      </c>
      <c r="J190" s="8">
        <v>9.1823146379999994</v>
      </c>
      <c r="K190" s="11">
        <v>244.29792549999999</v>
      </c>
      <c r="L190" s="8">
        <v>26.605266224378752</v>
      </c>
      <c r="M190" s="21">
        <v>1.066666667</v>
      </c>
    </row>
    <row r="191" spans="2:13" x14ac:dyDescent="0.2">
      <c r="B191">
        <v>10</v>
      </c>
      <c r="C191">
        <v>3</v>
      </c>
      <c r="D191">
        <v>502381</v>
      </c>
      <c r="E191" s="9">
        <v>41598</v>
      </c>
      <c r="F191" t="s">
        <v>7</v>
      </c>
      <c r="G191" t="s">
        <v>8</v>
      </c>
      <c r="H191" t="s">
        <v>10</v>
      </c>
      <c r="I191">
        <v>701</v>
      </c>
      <c r="J191" s="8">
        <v>9.9327922770000008</v>
      </c>
      <c r="K191" s="11">
        <v>232.21564720000001</v>
      </c>
      <c r="L191" s="8">
        <v>23.378687555734938</v>
      </c>
      <c r="M191" s="21">
        <v>1.066666667</v>
      </c>
    </row>
    <row r="192" spans="2:13" x14ac:dyDescent="0.2">
      <c r="B192">
        <v>10</v>
      </c>
      <c r="C192">
        <v>3</v>
      </c>
      <c r="D192">
        <v>502381</v>
      </c>
      <c r="E192" s="9">
        <v>41599</v>
      </c>
      <c r="F192" t="s">
        <v>7</v>
      </c>
      <c r="G192" t="s">
        <v>8</v>
      </c>
      <c r="H192" t="s">
        <v>10</v>
      </c>
      <c r="I192">
        <v>701</v>
      </c>
      <c r="J192" s="8">
        <v>10.41839545</v>
      </c>
      <c r="K192" s="11">
        <v>215.39081010000001</v>
      </c>
      <c r="L192" s="8">
        <v>20.674086632025471</v>
      </c>
      <c r="M192" s="21">
        <v>1.066666667</v>
      </c>
    </row>
    <row r="193" spans="2:13" x14ac:dyDescent="0.2">
      <c r="B193">
        <v>12</v>
      </c>
      <c r="C193">
        <v>4</v>
      </c>
      <c r="D193">
        <v>202309</v>
      </c>
      <c r="E193" s="9">
        <v>41611</v>
      </c>
      <c r="F193" t="s">
        <v>7</v>
      </c>
      <c r="G193" t="s">
        <v>8</v>
      </c>
      <c r="H193" t="s">
        <v>10</v>
      </c>
      <c r="I193">
        <v>674</v>
      </c>
      <c r="J193" s="8">
        <v>9.8484958779999996</v>
      </c>
      <c r="K193" s="11">
        <v>160.0827055</v>
      </c>
      <c r="L193" s="8">
        <v>16.254533431607534</v>
      </c>
      <c r="M193" s="21">
        <v>1.085714286</v>
      </c>
    </row>
    <row r="194" spans="2:13" x14ac:dyDescent="0.2">
      <c r="B194">
        <v>12</v>
      </c>
      <c r="C194">
        <v>4</v>
      </c>
      <c r="D194">
        <v>202309</v>
      </c>
      <c r="E194" s="9">
        <v>41612</v>
      </c>
      <c r="F194" t="s">
        <v>7</v>
      </c>
      <c r="G194" t="s">
        <v>8</v>
      </c>
      <c r="H194" t="s">
        <v>10</v>
      </c>
      <c r="I194">
        <v>674</v>
      </c>
      <c r="J194" s="8">
        <v>7.7775504829999997</v>
      </c>
      <c r="K194" s="11">
        <v>162.9118622</v>
      </c>
      <c r="L194" s="8">
        <v>20.946422984471678</v>
      </c>
      <c r="M194" s="21">
        <v>1.085714286</v>
      </c>
    </row>
    <row r="195" spans="2:13" x14ac:dyDescent="0.2">
      <c r="B195">
        <v>12</v>
      </c>
      <c r="C195">
        <v>4</v>
      </c>
      <c r="D195">
        <v>202309</v>
      </c>
      <c r="E195" s="9">
        <v>41613</v>
      </c>
      <c r="F195" t="s">
        <v>7</v>
      </c>
      <c r="G195" t="s">
        <v>8</v>
      </c>
      <c r="H195" t="s">
        <v>10</v>
      </c>
      <c r="I195">
        <v>674</v>
      </c>
      <c r="J195" s="8">
        <v>8.790012677</v>
      </c>
      <c r="K195" s="11">
        <v>142.92130739999999</v>
      </c>
      <c r="L195" s="8">
        <v>16.259510953148993</v>
      </c>
      <c r="M195" s="21">
        <v>1.085714286</v>
      </c>
    </row>
    <row r="196" spans="2:13" x14ac:dyDescent="0.2">
      <c r="B196">
        <v>2</v>
      </c>
      <c r="C196">
        <v>5</v>
      </c>
      <c r="D196">
        <v>402290</v>
      </c>
      <c r="E196" s="9">
        <v>41541</v>
      </c>
      <c r="F196" t="s">
        <v>7</v>
      </c>
      <c r="G196" t="s">
        <v>8</v>
      </c>
      <c r="H196" t="s">
        <v>10</v>
      </c>
      <c r="I196">
        <v>734</v>
      </c>
      <c r="J196" s="8">
        <v>13.145865949999999</v>
      </c>
      <c r="K196" s="11">
        <v>256.44359960000003</v>
      </c>
      <c r="L196" s="8">
        <v>19.507547131195267</v>
      </c>
      <c r="M196" s="21">
        <v>1.6292517010000001</v>
      </c>
    </row>
    <row r="197" spans="2:13" x14ac:dyDescent="0.2">
      <c r="B197">
        <v>2</v>
      </c>
      <c r="C197">
        <v>5</v>
      </c>
      <c r="D197">
        <v>402290</v>
      </c>
      <c r="E197" s="9">
        <v>41542</v>
      </c>
      <c r="F197" t="s">
        <v>7</v>
      </c>
      <c r="G197" t="s">
        <v>8</v>
      </c>
      <c r="H197" t="s">
        <v>10</v>
      </c>
      <c r="I197">
        <v>734</v>
      </c>
      <c r="J197" s="8">
        <v>12.786934459999999</v>
      </c>
      <c r="K197" s="11">
        <v>234.30065350000001</v>
      </c>
      <c r="L197" s="8">
        <v>18.323442122342747</v>
      </c>
      <c r="M197" s="21">
        <v>1.6292517010000001</v>
      </c>
    </row>
    <row r="198" spans="2:13" x14ac:dyDescent="0.2">
      <c r="B198">
        <v>2</v>
      </c>
      <c r="C198">
        <v>5</v>
      </c>
      <c r="D198">
        <v>402290</v>
      </c>
      <c r="E198" s="9">
        <v>41543</v>
      </c>
      <c r="F198" t="s">
        <v>7</v>
      </c>
      <c r="G198" t="s">
        <v>8</v>
      </c>
      <c r="H198" t="s">
        <v>10</v>
      </c>
      <c r="I198">
        <v>734</v>
      </c>
      <c r="J198" s="8">
        <v>15.11998917</v>
      </c>
      <c r="K198" s="11">
        <v>243.38472830000001</v>
      </c>
      <c r="L198" s="8">
        <v>16.096885094528147</v>
      </c>
      <c r="M198" s="21">
        <v>1.6292517010000001</v>
      </c>
    </row>
    <row r="199" spans="2:13" x14ac:dyDescent="0.2">
      <c r="B199">
        <v>9</v>
      </c>
      <c r="C199">
        <v>6</v>
      </c>
      <c r="D199">
        <v>602396</v>
      </c>
      <c r="E199" s="9">
        <v>41590</v>
      </c>
      <c r="F199" t="s">
        <v>7</v>
      </c>
      <c r="G199" t="s">
        <v>8</v>
      </c>
      <c r="H199" t="s">
        <v>10</v>
      </c>
      <c r="I199">
        <v>702</v>
      </c>
      <c r="J199" s="8">
        <v>11.13542294</v>
      </c>
      <c r="K199" s="11">
        <v>222.21322910000001</v>
      </c>
      <c r="L199" s="8">
        <v>19.955526637589934</v>
      </c>
      <c r="M199" s="21">
        <v>1.4714285709999999</v>
      </c>
    </row>
    <row r="200" spans="2:13" x14ac:dyDescent="0.2">
      <c r="B200">
        <v>9</v>
      </c>
      <c r="C200">
        <v>6</v>
      </c>
      <c r="D200">
        <v>602396</v>
      </c>
      <c r="E200" s="9">
        <v>41591</v>
      </c>
      <c r="F200" t="s">
        <v>7</v>
      </c>
      <c r="G200" t="s">
        <v>8</v>
      </c>
      <c r="H200" t="s">
        <v>10</v>
      </c>
      <c r="I200">
        <v>702</v>
      </c>
      <c r="J200" s="8">
        <v>9.7157674249999992</v>
      </c>
      <c r="K200" s="11">
        <v>228.8754629</v>
      </c>
      <c r="L200" s="8">
        <v>23.557116271749376</v>
      </c>
      <c r="M200" s="21">
        <v>1.4714285709999999</v>
      </c>
    </row>
    <row r="201" spans="2:13" x14ac:dyDescent="0.2">
      <c r="B201">
        <v>9</v>
      </c>
      <c r="C201">
        <v>6</v>
      </c>
      <c r="D201">
        <v>602396</v>
      </c>
      <c r="E201" s="9">
        <v>41592</v>
      </c>
      <c r="F201" t="s">
        <v>7</v>
      </c>
      <c r="G201" t="s">
        <v>8</v>
      </c>
      <c r="H201" t="s">
        <v>10</v>
      </c>
      <c r="I201">
        <v>702</v>
      </c>
      <c r="J201" s="8">
        <v>11.04669447</v>
      </c>
      <c r="K201" s="11">
        <v>192.6346297</v>
      </c>
      <c r="L201" s="8">
        <v>17.43821468251398</v>
      </c>
      <c r="M201" s="21">
        <v>1.4714285709999999</v>
      </c>
    </row>
    <row r="202" spans="2:13" x14ac:dyDescent="0.2">
      <c r="B202">
        <v>2</v>
      </c>
      <c r="C202">
        <v>1</v>
      </c>
      <c r="D202">
        <v>502416</v>
      </c>
      <c r="E202" s="9">
        <v>41541</v>
      </c>
      <c r="F202" t="s">
        <v>7</v>
      </c>
      <c r="G202" t="s">
        <v>8</v>
      </c>
      <c r="H202" t="s">
        <v>11</v>
      </c>
      <c r="I202">
        <v>725</v>
      </c>
      <c r="J202" s="8">
        <v>9.7208863940000008</v>
      </c>
      <c r="K202" s="11">
        <v>286.77850530000001</v>
      </c>
      <c r="L202" s="8">
        <v>29.501271147146376</v>
      </c>
      <c r="M202" s="21">
        <v>1.3333333329999999</v>
      </c>
    </row>
    <row r="203" spans="2:13" x14ac:dyDescent="0.2">
      <c r="B203">
        <v>2</v>
      </c>
      <c r="C203">
        <v>1</v>
      </c>
      <c r="D203">
        <v>502416</v>
      </c>
      <c r="E203" s="9">
        <v>41542</v>
      </c>
      <c r="F203" t="s">
        <v>7</v>
      </c>
      <c r="G203" t="s">
        <v>8</v>
      </c>
      <c r="H203" t="s">
        <v>11</v>
      </c>
      <c r="I203">
        <v>725</v>
      </c>
      <c r="J203" s="8">
        <v>11.926087470000001</v>
      </c>
      <c r="K203" s="11">
        <v>285.64214980000003</v>
      </c>
      <c r="L203" s="8">
        <v>23.951035955298089</v>
      </c>
      <c r="M203" s="21">
        <v>1.3333333329999999</v>
      </c>
    </row>
    <row r="204" spans="2:13" x14ac:dyDescent="0.2">
      <c r="B204">
        <v>2</v>
      </c>
      <c r="C204">
        <v>1</v>
      </c>
      <c r="D204">
        <v>502416</v>
      </c>
      <c r="E204" s="9">
        <v>41543</v>
      </c>
      <c r="F204" t="s">
        <v>7</v>
      </c>
      <c r="G204" t="s">
        <v>8</v>
      </c>
      <c r="H204" t="s">
        <v>11</v>
      </c>
      <c r="I204">
        <v>725</v>
      </c>
      <c r="J204" s="8">
        <v>12.15110799</v>
      </c>
      <c r="K204" s="11">
        <v>204.93303549999999</v>
      </c>
      <c r="L204" s="8">
        <v>16.865378504466733</v>
      </c>
      <c r="M204" s="21">
        <v>1.3333333329999999</v>
      </c>
    </row>
    <row r="205" spans="2:13" x14ac:dyDescent="0.2">
      <c r="B205">
        <v>9</v>
      </c>
      <c r="C205">
        <v>2</v>
      </c>
      <c r="D205">
        <v>602257</v>
      </c>
      <c r="E205" s="9">
        <v>41590</v>
      </c>
      <c r="F205" t="s">
        <v>7</v>
      </c>
      <c r="G205" t="s">
        <v>8</v>
      </c>
      <c r="H205" t="s">
        <v>11</v>
      </c>
      <c r="I205">
        <v>736</v>
      </c>
      <c r="J205" s="8">
        <v>11.35221039</v>
      </c>
      <c r="K205" s="11">
        <v>265.2193537</v>
      </c>
      <c r="L205" s="8">
        <v>23.362794080492726</v>
      </c>
      <c r="M205" s="21">
        <v>1.19047619</v>
      </c>
    </row>
    <row r="206" spans="2:13" x14ac:dyDescent="0.2">
      <c r="B206">
        <v>9</v>
      </c>
      <c r="C206">
        <v>2</v>
      </c>
      <c r="D206">
        <v>602257</v>
      </c>
      <c r="E206" s="9">
        <v>41591</v>
      </c>
      <c r="F206" t="s">
        <v>7</v>
      </c>
      <c r="G206" t="s">
        <v>8</v>
      </c>
      <c r="H206" t="s">
        <v>11</v>
      </c>
      <c r="I206">
        <v>736</v>
      </c>
      <c r="J206" s="8">
        <v>9.4303794950000004</v>
      </c>
      <c r="K206" s="11">
        <v>267.25025920000002</v>
      </c>
      <c r="L206" s="8">
        <v>28.339289987396207</v>
      </c>
      <c r="M206" s="21">
        <v>1.19047619</v>
      </c>
    </row>
    <row r="207" spans="2:13" x14ac:dyDescent="0.2">
      <c r="B207">
        <v>9</v>
      </c>
      <c r="C207">
        <v>2</v>
      </c>
      <c r="D207">
        <v>602257</v>
      </c>
      <c r="E207" s="9">
        <v>41592</v>
      </c>
      <c r="F207" t="s">
        <v>7</v>
      </c>
      <c r="G207" t="s">
        <v>8</v>
      </c>
      <c r="H207" t="s">
        <v>11</v>
      </c>
      <c r="I207">
        <v>736</v>
      </c>
      <c r="J207" s="8">
        <v>11.0393542</v>
      </c>
      <c r="K207" s="11">
        <v>176.98063089999999</v>
      </c>
      <c r="L207" s="8">
        <v>16.031792049937124</v>
      </c>
      <c r="M207" s="21">
        <v>1.19047619</v>
      </c>
    </row>
    <row r="208" spans="2:13" x14ac:dyDescent="0.2">
      <c r="B208">
        <v>12</v>
      </c>
      <c r="C208">
        <v>3</v>
      </c>
      <c r="D208">
        <v>401084</v>
      </c>
      <c r="E208" s="9">
        <v>41615</v>
      </c>
      <c r="F208" t="s">
        <v>7</v>
      </c>
      <c r="G208" t="s">
        <v>8</v>
      </c>
      <c r="H208" t="s">
        <v>11</v>
      </c>
      <c r="I208">
        <v>732</v>
      </c>
      <c r="J208" s="8">
        <v>11.81813397</v>
      </c>
      <c r="K208" s="11">
        <v>283.38627980000001</v>
      </c>
      <c r="L208" s="8">
        <v>23.978936143334312</v>
      </c>
      <c r="M208" s="21">
        <v>0.74761904800000001</v>
      </c>
    </row>
    <row r="209" spans="2:13" x14ac:dyDescent="0.2">
      <c r="B209">
        <v>12</v>
      </c>
      <c r="C209">
        <v>3</v>
      </c>
      <c r="D209">
        <v>401084</v>
      </c>
      <c r="E209" s="9">
        <v>41616</v>
      </c>
      <c r="F209" t="s">
        <v>7</v>
      </c>
      <c r="G209" t="s">
        <v>8</v>
      </c>
      <c r="H209" t="s">
        <v>11</v>
      </c>
      <c r="I209">
        <v>732</v>
      </c>
      <c r="J209" s="8">
        <v>10.43617476</v>
      </c>
      <c r="K209" s="11">
        <v>249.33078789999999</v>
      </c>
      <c r="L209" s="8">
        <v>23.891013099516165</v>
      </c>
      <c r="M209" s="21">
        <v>0.74761904800000001</v>
      </c>
    </row>
    <row r="210" spans="2:13" x14ac:dyDescent="0.2">
      <c r="B210">
        <v>12</v>
      </c>
      <c r="C210">
        <v>3</v>
      </c>
      <c r="D210">
        <v>401084</v>
      </c>
      <c r="E210" s="9">
        <v>41617</v>
      </c>
      <c r="F210" t="s">
        <v>7</v>
      </c>
      <c r="G210" t="s">
        <v>8</v>
      </c>
      <c r="H210" t="s">
        <v>11</v>
      </c>
      <c r="I210">
        <v>732</v>
      </c>
      <c r="J210" s="8">
        <v>11.913441499999999</v>
      </c>
      <c r="K210" s="11">
        <v>186.5717286</v>
      </c>
      <c r="L210" s="8">
        <v>15.660607272885841</v>
      </c>
      <c r="M210" s="21">
        <v>0.74761904800000001</v>
      </c>
    </row>
    <row r="211" spans="2:13" x14ac:dyDescent="0.2">
      <c r="B211">
        <v>5</v>
      </c>
      <c r="C211">
        <v>4</v>
      </c>
      <c r="D211">
        <v>701059</v>
      </c>
      <c r="E211" s="9">
        <v>41562</v>
      </c>
      <c r="F211" t="s">
        <v>7</v>
      </c>
      <c r="G211" t="s">
        <v>8</v>
      </c>
      <c r="H211" t="s">
        <v>11</v>
      </c>
      <c r="I211">
        <v>729</v>
      </c>
      <c r="J211" s="8">
        <v>9.696192602</v>
      </c>
      <c r="K211" s="11">
        <v>173.54359299999999</v>
      </c>
      <c r="L211" s="8">
        <v>17.898117345998649</v>
      </c>
      <c r="M211" s="21">
        <v>1.6238095239999999</v>
      </c>
    </row>
    <row r="212" spans="2:13" x14ac:dyDescent="0.2">
      <c r="B212">
        <v>5</v>
      </c>
      <c r="C212">
        <v>4</v>
      </c>
      <c r="D212">
        <v>701059</v>
      </c>
      <c r="E212" s="9">
        <v>41563</v>
      </c>
      <c r="F212" t="s">
        <v>7</v>
      </c>
      <c r="G212" t="s">
        <v>8</v>
      </c>
      <c r="H212" t="s">
        <v>11</v>
      </c>
      <c r="I212">
        <v>729</v>
      </c>
      <c r="J212" s="8">
        <v>12.254910089999999</v>
      </c>
      <c r="K212" s="11">
        <v>190.4750621</v>
      </c>
      <c r="L212" s="8">
        <v>15.54275475716689</v>
      </c>
      <c r="M212" s="21">
        <v>1.6238095239999999</v>
      </c>
    </row>
    <row r="213" spans="2:13" x14ac:dyDescent="0.2">
      <c r="B213">
        <v>5</v>
      </c>
      <c r="C213">
        <v>4</v>
      </c>
      <c r="D213">
        <v>701059</v>
      </c>
      <c r="E213" s="9">
        <v>41564</v>
      </c>
      <c r="F213" t="s">
        <v>7</v>
      </c>
      <c r="G213" t="s">
        <v>8</v>
      </c>
      <c r="H213" t="s">
        <v>11</v>
      </c>
      <c r="I213">
        <v>729</v>
      </c>
      <c r="J213" s="8">
        <v>11.087775799999999</v>
      </c>
      <c r="K213" s="11">
        <v>226.8305239</v>
      </c>
      <c r="L213" s="8">
        <v>20.457711987646793</v>
      </c>
      <c r="M213" s="21">
        <v>1.6238095239999999</v>
      </c>
    </row>
    <row r="214" spans="2:13" x14ac:dyDescent="0.2">
      <c r="B214">
        <v>10</v>
      </c>
      <c r="C214">
        <v>5</v>
      </c>
      <c r="D214">
        <v>702370</v>
      </c>
      <c r="E214" s="9">
        <v>41597</v>
      </c>
      <c r="F214" t="s">
        <v>7</v>
      </c>
      <c r="G214" t="s">
        <v>8</v>
      </c>
      <c r="H214" t="s">
        <v>11</v>
      </c>
      <c r="I214">
        <v>698</v>
      </c>
      <c r="J214" s="8">
        <v>7.8651748189999999</v>
      </c>
      <c r="K214" s="11">
        <v>243.15681169999999</v>
      </c>
      <c r="L214" s="8">
        <v>30.915627089763227</v>
      </c>
      <c r="M214" s="21">
        <v>1.066666667</v>
      </c>
    </row>
    <row r="215" spans="2:13" x14ac:dyDescent="0.2">
      <c r="B215">
        <v>10</v>
      </c>
      <c r="C215">
        <v>5</v>
      </c>
      <c r="D215">
        <v>702370</v>
      </c>
      <c r="E215" s="9">
        <v>41598</v>
      </c>
      <c r="F215" t="s">
        <v>7</v>
      </c>
      <c r="G215" t="s">
        <v>8</v>
      </c>
      <c r="H215" t="s">
        <v>11</v>
      </c>
      <c r="I215">
        <v>698</v>
      </c>
      <c r="J215" s="8">
        <v>8.5761510740000002</v>
      </c>
      <c r="K215" s="11">
        <v>237.96939710000001</v>
      </c>
      <c r="L215" s="8">
        <v>27.747808433720696</v>
      </c>
      <c r="M215" s="21">
        <v>1.066666667</v>
      </c>
    </row>
    <row r="216" spans="2:13" x14ac:dyDescent="0.2">
      <c r="B216">
        <v>10</v>
      </c>
      <c r="C216">
        <v>5</v>
      </c>
      <c r="D216">
        <v>702370</v>
      </c>
      <c r="E216" s="9">
        <v>41599</v>
      </c>
      <c r="F216" t="s">
        <v>7</v>
      </c>
      <c r="G216" t="s">
        <v>8</v>
      </c>
      <c r="H216" t="s">
        <v>11</v>
      </c>
      <c r="I216">
        <v>698</v>
      </c>
      <c r="J216" s="8">
        <v>10.22028366</v>
      </c>
      <c r="K216" s="11">
        <v>228.0267896</v>
      </c>
      <c r="L216" s="8">
        <v>22.311199687387152</v>
      </c>
      <c r="M216" s="21">
        <v>1.066666667</v>
      </c>
    </row>
    <row r="217" spans="2:13" x14ac:dyDescent="0.2">
      <c r="B217">
        <v>12</v>
      </c>
      <c r="C217">
        <v>6</v>
      </c>
      <c r="D217">
        <v>702328</v>
      </c>
      <c r="E217" s="9">
        <v>41611</v>
      </c>
      <c r="F217" t="s">
        <v>7</v>
      </c>
      <c r="G217" t="s">
        <v>8</v>
      </c>
      <c r="H217" t="s">
        <v>11</v>
      </c>
      <c r="I217">
        <v>668</v>
      </c>
      <c r="J217" s="8">
        <v>7.9944280430000001</v>
      </c>
      <c r="K217" s="11">
        <v>229.67515789999999</v>
      </c>
      <c r="L217" s="8">
        <v>28.729404613392678</v>
      </c>
      <c r="M217" s="21">
        <v>0.65238095200000001</v>
      </c>
    </row>
    <row r="218" spans="2:13" x14ac:dyDescent="0.2">
      <c r="B218">
        <v>12</v>
      </c>
      <c r="C218">
        <v>6</v>
      </c>
      <c r="D218">
        <v>702328</v>
      </c>
      <c r="E218" s="9">
        <v>41612</v>
      </c>
      <c r="F218" t="s">
        <v>7</v>
      </c>
      <c r="G218" t="s">
        <v>8</v>
      </c>
      <c r="H218" t="s">
        <v>11</v>
      </c>
      <c r="I218">
        <v>668</v>
      </c>
      <c r="J218" s="8">
        <v>8.8673828290000003</v>
      </c>
      <c r="K218" s="11">
        <v>204.54137460000001</v>
      </c>
      <c r="L218" s="8">
        <v>23.066712979963526</v>
      </c>
      <c r="M218" s="21">
        <v>0.65238095200000001</v>
      </c>
    </row>
    <row r="219" spans="2:13" x14ac:dyDescent="0.2">
      <c r="B219">
        <v>12</v>
      </c>
      <c r="C219">
        <v>6</v>
      </c>
      <c r="D219">
        <v>702328</v>
      </c>
      <c r="E219" s="9">
        <v>41613</v>
      </c>
      <c r="F219" t="s">
        <v>7</v>
      </c>
      <c r="G219" t="s">
        <v>8</v>
      </c>
      <c r="H219" t="s">
        <v>11</v>
      </c>
      <c r="I219">
        <v>668</v>
      </c>
      <c r="J219" s="8">
        <v>8.4079329420000004</v>
      </c>
      <c r="K219" s="11">
        <v>159.3339484</v>
      </c>
      <c r="L219" s="8">
        <v>18.950430444572401</v>
      </c>
      <c r="M219" s="21">
        <v>0.65238095200000001</v>
      </c>
    </row>
    <row r="222" spans="2:13" x14ac:dyDescent="0.2">
      <c r="B222" t="s">
        <v>116</v>
      </c>
    </row>
  </sheetData>
  <sheetProtection algorithmName="SHA-512" hashValue="RQV4UNsThXoTDxCMlod5gyASRAT0OXFdoGSVz5i+2TdNPIXGAounv8ySczAZrqWmU/eludkUTllrvT7t4gvNhQ==" saltValue="FpSSFVKOoseTGNlM32LKyw==" spinCount="100000" sheet="1" objects="1" scenarios="1"/>
  <autoFilter ref="B3:B219" xr:uid="{00000000-0009-0000-0000-000007000000}"/>
  <sortState xmlns:xlrd2="http://schemas.microsoft.com/office/spreadsheetml/2017/richdata2" ref="B2:M229">
    <sortCondition ref="G2:G229"/>
    <sortCondition ref="F2:F229"/>
    <sortCondition ref="H2:H229"/>
  </sortState>
  <customSheetViews>
    <customSheetView guid="{E645EA4A-CEF3-48FA-99F2-4E1FB83B4764}" showAutoFilter="1">
      <selection activeCell="O9" sqref="O9"/>
      <pageMargins left="0.7" right="0.7" top="0.75" bottom="0.75" header="0.3" footer="0.3"/>
      <pageSetup paperSize="9" orientation="portrait" r:id="rId1"/>
      <autoFilter ref="A3:A219" xr:uid="{00000000-0000-0000-0000-000000000000}"/>
    </customSheetView>
  </customSheetView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Introduction</vt:lpstr>
      <vt:lpstr>Glossary</vt:lpstr>
      <vt:lpstr>Group data activity</vt:lpstr>
      <vt:lpstr>Bar chart activity</vt:lpstr>
      <vt:lpstr>Trends Nat 5</vt:lpstr>
      <vt:lpstr>Statistics - NAT5</vt:lpstr>
      <vt:lpstr>Raw data key</vt:lpstr>
      <vt:lpstr>Raw data</vt:lpstr>
    </vt:vector>
  </TitlesOfParts>
  <Company>SRUC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Gemma Miller</dc:creator>
  <cp:lastModifiedBy>Fraser Dunn</cp:lastModifiedBy>
  <dcterms:created xsi:type="dcterms:W3CDTF">2019-05-09T14:09:23Z</dcterms:created>
  <dcterms:modified xsi:type="dcterms:W3CDTF">2019-09-02T22:58:35Z</dcterms:modified>
</cp:coreProperties>
</file>